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KarlaRodriguez\Downloads\"/>
    </mc:Choice>
  </mc:AlternateContent>
  <xr:revisionPtr revIDLastSave="0" documentId="8_{92DFB53C-1D7F-4D1E-A545-C8705DCDD0A1}" xr6:coauthVersionLast="47" xr6:coauthVersionMax="47" xr10:uidLastSave="{00000000-0000-0000-0000-000000000000}"/>
  <bookViews>
    <workbookView xWindow="-108" yWindow="-108" windowWidth="23256" windowHeight="12456" tabRatio="912" xr2:uid="{00000000-000D-0000-FFFF-FFFF00000000}"/>
  </bookViews>
  <sheets>
    <sheet name="RESUMEN" sheetId="1" r:id="rId1"/>
    <sheet name="F.A. Hacienda San Antonio el Pu" sheetId="51" r:id="rId2"/>
    <sheet name="F.A. ACTUALIZACIÓN 19AGO" sheetId="42" r:id="rId3"/>
    <sheet name="PRODUCCIÓN ACTUALIZACIÓN 01SEP " sheetId="56" r:id="rId4"/>
    <sheet name="LISTADO VUELOS " sheetId="47" r:id="rId5"/>
    <sheet name="LLEGADAS CUERNAVACA" sheetId="48" r:id="rId6"/>
    <sheet name="SALIDAS CUERNAVACA" sheetId="49" r:id="rId7"/>
    <sheet name="CIERRE" sheetId="3" r:id="rId8"/>
    <sheet name="VARIACION" sheetId="4" r:id="rId9"/>
    <sheet name="VARIACIÓN VUELOS" sheetId="5" r:id="rId10"/>
    <sheet name="Allocation HPCs" sheetId="7" r:id="rId11"/>
    <sheet name="Allocation Staff" sheetId="8" r:id="rId12"/>
    <sheet name="AERESO" sheetId="9" state="hidden" r:id="rId13"/>
    <sheet name="Rooming List" sheetId="10" state="hidden" r:id="rId14"/>
  </sheets>
  <definedNames>
    <definedName name="_xlnm._FilterDatabase" localSheetId="10" hidden="1">'Allocation HPCs'!$A$1:$V$71</definedName>
    <definedName name="_xlnm._FilterDatabase" localSheetId="11" hidden="1">'Allocation Staff'!$A$1:$V$71</definedName>
    <definedName name="Mabthera_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huoxzrXdaKuTM6VEluj65iHsd9JHGk9LRgjP1ALojnY="/>
    </ext>
  </extLst>
</workbook>
</file>

<file path=xl/calcChain.xml><?xml version="1.0" encoding="utf-8"?>
<calcChain xmlns="http://schemas.openxmlformats.org/spreadsheetml/2006/main">
  <c r="E35" i="1" l="1"/>
  <c r="F33" i="1"/>
  <c r="F32" i="1"/>
  <c r="F24" i="1"/>
  <c r="E33" i="1"/>
  <c r="E32" i="1"/>
  <c r="E24" i="1"/>
  <c r="E16" i="1"/>
  <c r="H144" i="56"/>
  <c r="F139" i="56"/>
  <c r="I139" i="56" s="1"/>
  <c r="F138" i="56"/>
  <c r="I138" i="56" s="1"/>
  <c r="F137" i="56"/>
  <c r="G134" i="56"/>
  <c r="H133" i="56"/>
  <c r="H134" i="56" s="1"/>
  <c r="F133" i="56"/>
  <c r="H130" i="56"/>
  <c r="G130" i="56"/>
  <c r="F129" i="56"/>
  <c r="H126" i="56"/>
  <c r="G126" i="56"/>
  <c r="F125" i="56"/>
  <c r="H122" i="56"/>
  <c r="G122" i="56"/>
  <c r="F121" i="56"/>
  <c r="H118" i="56"/>
  <c r="G118" i="56"/>
  <c r="F117" i="56"/>
  <c r="H114" i="56"/>
  <c r="G114" i="56"/>
  <c r="F113" i="56"/>
  <c r="H110" i="56"/>
  <c r="G110" i="56"/>
  <c r="F109" i="56"/>
  <c r="H106" i="56"/>
  <c r="G106" i="56"/>
  <c r="F105" i="56"/>
  <c r="I105" i="56" s="1"/>
  <c r="F104" i="56"/>
  <c r="I104" i="56" s="1"/>
  <c r="F103" i="56"/>
  <c r="I103" i="56" s="1"/>
  <c r="F102" i="56"/>
  <c r="I102" i="56" s="1"/>
  <c r="F101" i="56"/>
  <c r="I101" i="56" s="1"/>
  <c r="F100" i="56"/>
  <c r="I100" i="56" s="1"/>
  <c r="F98" i="56"/>
  <c r="I98" i="56" s="1"/>
  <c r="F96" i="56"/>
  <c r="I96" i="56" s="1"/>
  <c r="F95" i="56"/>
  <c r="I95" i="56" s="1"/>
  <c r="F93" i="56"/>
  <c r="I93" i="56" s="1"/>
  <c r="F92" i="56"/>
  <c r="I92" i="56" s="1"/>
  <c r="F91" i="56"/>
  <c r="I91" i="56" s="1"/>
  <c r="F90" i="56"/>
  <c r="I90" i="56" s="1"/>
  <c r="F89" i="56"/>
  <c r="I89" i="56" s="1"/>
  <c r="F88" i="56"/>
  <c r="I88" i="56" s="1"/>
  <c r="F87" i="56"/>
  <c r="I87" i="56" s="1"/>
  <c r="F86" i="56"/>
  <c r="I86" i="56" s="1"/>
  <c r="F85" i="56"/>
  <c r="I85" i="56" s="1"/>
  <c r="F84" i="56"/>
  <c r="I84" i="56" s="1"/>
  <c r="F83" i="56"/>
  <c r="I83" i="56" s="1"/>
  <c r="F82" i="56"/>
  <c r="I82" i="56" s="1"/>
  <c r="F81" i="56"/>
  <c r="I81" i="56" s="1"/>
  <c r="F79" i="56"/>
  <c r="I79" i="56" s="1"/>
  <c r="F78" i="56"/>
  <c r="I78" i="56" s="1"/>
  <c r="F77" i="56"/>
  <c r="I77" i="56" s="1"/>
  <c r="F76" i="56"/>
  <c r="I76" i="56" s="1"/>
  <c r="F75" i="56"/>
  <c r="I75" i="56" s="1"/>
  <c r="F73" i="56"/>
  <c r="I73" i="56" s="1"/>
  <c r="F72" i="56"/>
  <c r="I72" i="56" s="1"/>
  <c r="F71" i="56"/>
  <c r="I71" i="56" s="1"/>
  <c r="F70" i="56"/>
  <c r="I70" i="56" s="1"/>
  <c r="F69" i="56"/>
  <c r="I69" i="56" s="1"/>
  <c r="F68" i="56"/>
  <c r="I68" i="56" s="1"/>
  <c r="F67" i="56"/>
  <c r="I67" i="56" s="1"/>
  <c r="F66" i="56"/>
  <c r="I66" i="56" s="1"/>
  <c r="F65" i="56"/>
  <c r="I65" i="56" s="1"/>
  <c r="F63" i="56"/>
  <c r="I63" i="56" s="1"/>
  <c r="F62" i="56"/>
  <c r="I62" i="56" s="1"/>
  <c r="F61" i="56"/>
  <c r="I61" i="56" s="1"/>
  <c r="F60" i="56"/>
  <c r="I60" i="56" s="1"/>
  <c r="F59" i="56"/>
  <c r="I59" i="56" s="1"/>
  <c r="F58" i="56"/>
  <c r="I58" i="56" s="1"/>
  <c r="F56" i="56"/>
  <c r="I56" i="56" s="1"/>
  <c r="F55" i="56"/>
  <c r="I55" i="56" s="1"/>
  <c r="F54" i="56"/>
  <c r="I54" i="56" s="1"/>
  <c r="F53" i="56"/>
  <c r="I53" i="56" s="1"/>
  <c r="F52" i="56"/>
  <c r="I52" i="56" s="1"/>
  <c r="F51" i="56"/>
  <c r="I51" i="56" s="1"/>
  <c r="F49" i="56"/>
  <c r="I49" i="56" s="1"/>
  <c r="F48" i="56"/>
  <c r="I48" i="56" s="1"/>
  <c r="F47" i="56"/>
  <c r="I47" i="56" s="1"/>
  <c r="F46" i="56"/>
  <c r="I46" i="56" s="1"/>
  <c r="F45" i="56"/>
  <c r="I45" i="56" s="1"/>
  <c r="F44" i="56"/>
  <c r="I44" i="56" s="1"/>
  <c r="F43" i="56"/>
  <c r="I43" i="56" s="1"/>
  <c r="F42" i="56"/>
  <c r="I42" i="56" s="1"/>
  <c r="F41" i="56"/>
  <c r="I41" i="56" s="1"/>
  <c r="F40" i="56"/>
  <c r="I40" i="56" s="1"/>
  <c r="F39" i="56"/>
  <c r="I39" i="56" s="1"/>
  <c r="F38" i="56"/>
  <c r="I38" i="56" s="1"/>
  <c r="F37" i="56"/>
  <c r="I37" i="56" s="1"/>
  <c r="F36" i="56"/>
  <c r="I36" i="56" s="1"/>
  <c r="F35" i="56"/>
  <c r="I35" i="56" s="1"/>
  <c r="F34" i="56"/>
  <c r="I34" i="56" s="1"/>
  <c r="F33" i="56"/>
  <c r="I33" i="56" s="1"/>
  <c r="F32" i="56"/>
  <c r="I32" i="56" s="1"/>
  <c r="F31" i="56"/>
  <c r="I31" i="56" s="1"/>
  <c r="F30" i="56"/>
  <c r="I30" i="56" s="1"/>
  <c r="F29" i="56"/>
  <c r="I25" i="56"/>
  <c r="H22" i="56"/>
  <c r="F21" i="56"/>
  <c r="F17" i="56"/>
  <c r="E9" i="56"/>
  <c r="F31" i="1"/>
  <c r="F30" i="1"/>
  <c r="F29" i="1"/>
  <c r="F22" i="1"/>
  <c r="F21" i="1"/>
  <c r="D2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35" i="1" s="1"/>
  <c r="C20" i="1"/>
  <c r="C16" i="1"/>
  <c r="H139" i="51"/>
  <c r="F134" i="51"/>
  <c r="I134" i="51" s="1"/>
  <c r="F133" i="51"/>
  <c r="G132" i="51"/>
  <c r="I132" i="51" s="1"/>
  <c r="F132" i="51"/>
  <c r="C131" i="51"/>
  <c r="F131" i="51" s="1"/>
  <c r="C130" i="51"/>
  <c r="F130" i="51" s="1"/>
  <c r="I129" i="51"/>
  <c r="F129" i="51"/>
  <c r="F128" i="51"/>
  <c r="G128" i="51" s="1"/>
  <c r="I128" i="51" s="1"/>
  <c r="F127" i="51"/>
  <c r="F126" i="51"/>
  <c r="C125" i="51"/>
  <c r="F125" i="51" s="1"/>
  <c r="F124" i="51"/>
  <c r="I124" i="51" s="1"/>
  <c r="F123" i="51"/>
  <c r="I123" i="51" s="1"/>
  <c r="F122" i="51"/>
  <c r="G119" i="51"/>
  <c r="I118" i="51"/>
  <c r="F118" i="51"/>
  <c r="F117" i="51"/>
  <c r="I117" i="51" s="1"/>
  <c r="D116" i="51"/>
  <c r="F116" i="51" s="1"/>
  <c r="I116" i="51" s="1"/>
  <c r="H115" i="51"/>
  <c r="H119" i="51" s="1"/>
  <c r="F115" i="51"/>
  <c r="I115" i="51" s="1"/>
  <c r="I114" i="51"/>
  <c r="H114" i="51"/>
  <c r="F114" i="51"/>
  <c r="H113" i="51"/>
  <c r="F113" i="51"/>
  <c r="H110" i="51"/>
  <c r="G110" i="51"/>
  <c r="F109" i="51"/>
  <c r="I109" i="51" s="1"/>
  <c r="I108" i="51"/>
  <c r="F108" i="51"/>
  <c r="I107" i="51"/>
  <c r="F107" i="51"/>
  <c r="F106" i="51"/>
  <c r="I106" i="51" s="1"/>
  <c r="F105" i="51"/>
  <c r="I105" i="51" s="1"/>
  <c r="F104" i="51"/>
  <c r="I104" i="51" s="1"/>
  <c r="F103" i="51"/>
  <c r="I103" i="51" s="1"/>
  <c r="I102" i="51"/>
  <c r="F102" i="51"/>
  <c r="I101" i="51"/>
  <c r="F101" i="51"/>
  <c r="F100" i="51"/>
  <c r="I100" i="51" s="1"/>
  <c r="F99" i="51"/>
  <c r="I99" i="51" s="1"/>
  <c r="H96" i="51"/>
  <c r="G96" i="51"/>
  <c r="I95" i="51"/>
  <c r="F95" i="51"/>
  <c r="I94" i="51"/>
  <c r="F94" i="51"/>
  <c r="F93" i="51"/>
  <c r="I93" i="51" s="1"/>
  <c r="F92" i="51"/>
  <c r="I92" i="51" s="1"/>
  <c r="F91" i="51"/>
  <c r="I91" i="51" s="1"/>
  <c r="I90" i="51"/>
  <c r="I96" i="51" s="1"/>
  <c r="F90" i="51"/>
  <c r="H87" i="51"/>
  <c r="G87" i="51"/>
  <c r="F86" i="51"/>
  <c r="F87" i="51" s="1"/>
  <c r="H83" i="51"/>
  <c r="G83" i="51"/>
  <c r="F82" i="51"/>
  <c r="F83" i="51" s="1"/>
  <c r="H79" i="51"/>
  <c r="G79" i="51"/>
  <c r="F78" i="51"/>
  <c r="F79" i="51" s="1"/>
  <c r="H75" i="51"/>
  <c r="G75" i="51"/>
  <c r="F74" i="51"/>
  <c r="I74" i="51" s="1"/>
  <c r="I75" i="51" s="1"/>
  <c r="H71" i="51"/>
  <c r="G71" i="51"/>
  <c r="F70" i="51"/>
  <c r="F71" i="51" s="1"/>
  <c r="H67" i="51"/>
  <c r="G67" i="51"/>
  <c r="F67" i="51"/>
  <c r="I65" i="51"/>
  <c r="I63" i="51"/>
  <c r="I62" i="51"/>
  <c r="I67" i="51" s="1"/>
  <c r="H59" i="51"/>
  <c r="F58" i="51"/>
  <c r="F57" i="51"/>
  <c r="G56" i="51"/>
  <c r="I56" i="51" s="1"/>
  <c r="F56" i="51"/>
  <c r="F55" i="51"/>
  <c r="G55" i="51" s="1"/>
  <c r="I55" i="51" s="1"/>
  <c r="F54" i="51"/>
  <c r="F53" i="51"/>
  <c r="G52" i="51"/>
  <c r="I52" i="51" s="1"/>
  <c r="F52" i="51"/>
  <c r="F51" i="51"/>
  <c r="G51" i="51" s="1"/>
  <c r="I51" i="51" s="1"/>
  <c r="F50" i="51"/>
  <c r="F49" i="51"/>
  <c r="G49" i="51" s="1"/>
  <c r="I49" i="51" s="1"/>
  <c r="G48" i="51"/>
  <c r="I48" i="51" s="1"/>
  <c r="F48" i="51"/>
  <c r="F47" i="51"/>
  <c r="G47" i="51" s="1"/>
  <c r="I47" i="51" s="1"/>
  <c r="F46" i="51"/>
  <c r="F45" i="51"/>
  <c r="G44" i="51"/>
  <c r="I44" i="51" s="1"/>
  <c r="F44" i="51"/>
  <c r="F43" i="51"/>
  <c r="G43" i="51" s="1"/>
  <c r="I43" i="51" s="1"/>
  <c r="F42" i="51"/>
  <c r="F41" i="51"/>
  <c r="G40" i="51"/>
  <c r="I40" i="51" s="1"/>
  <c r="F40" i="51"/>
  <c r="F39" i="51"/>
  <c r="G39" i="51" s="1"/>
  <c r="I39" i="51" s="1"/>
  <c r="F38" i="51"/>
  <c r="F37" i="51"/>
  <c r="G37" i="51" s="1"/>
  <c r="I37" i="51" s="1"/>
  <c r="G36" i="51"/>
  <c r="I36" i="51" s="1"/>
  <c r="F36" i="51"/>
  <c r="F35" i="51"/>
  <c r="G35" i="51" s="1"/>
  <c r="I35" i="51" s="1"/>
  <c r="F34" i="51"/>
  <c r="F33" i="51"/>
  <c r="F59" i="51" s="1"/>
  <c r="F29" i="51"/>
  <c r="F28" i="51"/>
  <c r="F27" i="51"/>
  <c r="H26" i="51"/>
  <c r="F26" i="51"/>
  <c r="G26" i="51" s="1"/>
  <c r="I26" i="51" s="1"/>
  <c r="F25" i="51"/>
  <c r="F24" i="51"/>
  <c r="F23" i="51"/>
  <c r="G23" i="51" s="1"/>
  <c r="I23" i="51" s="1"/>
  <c r="F22" i="51"/>
  <c r="F21" i="51"/>
  <c r="H20" i="51"/>
  <c r="F20" i="51"/>
  <c r="G20" i="51" s="1"/>
  <c r="I20" i="51" s="1"/>
  <c r="F19" i="51"/>
  <c r="F18" i="51"/>
  <c r="I17" i="51"/>
  <c r="H17" i="51"/>
  <c r="G17" i="51"/>
  <c r="F17" i="51"/>
  <c r="E9" i="51"/>
  <c r="F18" i="56" l="1"/>
  <c r="H17" i="56"/>
  <c r="H18" i="56" s="1"/>
  <c r="G17" i="56"/>
  <c r="F22" i="56"/>
  <c r="G21" i="56"/>
  <c r="F106" i="56"/>
  <c r="I29" i="56"/>
  <c r="I106" i="56" s="1"/>
  <c r="F110" i="56"/>
  <c r="I109" i="56"/>
  <c r="I110" i="56" s="1"/>
  <c r="F114" i="56"/>
  <c r="I113" i="56"/>
  <c r="I114" i="56" s="1"/>
  <c r="F118" i="56"/>
  <c r="I117" i="56"/>
  <c r="I118" i="56" s="1"/>
  <c r="F122" i="56"/>
  <c r="I121" i="56"/>
  <c r="I122" i="56" s="1"/>
  <c r="F126" i="56"/>
  <c r="I125" i="56"/>
  <c r="I126" i="56" s="1"/>
  <c r="F130" i="56"/>
  <c r="I129" i="56"/>
  <c r="I130" i="56" s="1"/>
  <c r="F134" i="56"/>
  <c r="I133" i="56"/>
  <c r="I134" i="56" s="1"/>
  <c r="F140" i="56"/>
  <c r="H137" i="56"/>
  <c r="H140" i="56" s="1"/>
  <c r="G137" i="56"/>
  <c r="F35" i="1"/>
  <c r="H130" i="51"/>
  <c r="I130" i="51" s="1"/>
  <c r="I133" i="51"/>
  <c r="I41" i="51"/>
  <c r="I53" i="51"/>
  <c r="G18" i="51"/>
  <c r="G30" i="51" s="1"/>
  <c r="H131" i="51"/>
  <c r="I131" i="51" s="1"/>
  <c r="G33" i="51"/>
  <c r="G45" i="51"/>
  <c r="I45" i="51" s="1"/>
  <c r="G57" i="51"/>
  <c r="I57" i="51" s="1"/>
  <c r="I33" i="51"/>
  <c r="F110" i="51"/>
  <c r="I46" i="51"/>
  <c r="G133" i="51"/>
  <c r="G21" i="51"/>
  <c r="I21" i="51" s="1"/>
  <c r="G27" i="51"/>
  <c r="G41" i="51"/>
  <c r="G53" i="51"/>
  <c r="F75" i="51"/>
  <c r="F119" i="51"/>
  <c r="H21" i="51"/>
  <c r="H27" i="51"/>
  <c r="I27" i="51" s="1"/>
  <c r="F96" i="51"/>
  <c r="F30" i="51"/>
  <c r="I42" i="51"/>
  <c r="G24" i="51"/>
  <c r="I24" i="51" s="1"/>
  <c r="F135" i="51"/>
  <c r="H125" i="51"/>
  <c r="H135" i="51" s="1"/>
  <c r="H25" i="51"/>
  <c r="G25" i="51"/>
  <c r="I25" i="51" s="1"/>
  <c r="I82" i="51"/>
  <c r="I83" i="51" s="1"/>
  <c r="I125" i="51"/>
  <c r="G126" i="51"/>
  <c r="G28" i="51"/>
  <c r="I28" i="51" s="1"/>
  <c r="G122" i="51"/>
  <c r="I122" i="51" s="1"/>
  <c r="I110" i="51"/>
  <c r="G34" i="51"/>
  <c r="I34" i="51" s="1"/>
  <c r="G38" i="51"/>
  <c r="I38" i="51" s="1"/>
  <c r="G42" i="51"/>
  <c r="G46" i="51"/>
  <c r="G50" i="51"/>
  <c r="I50" i="51" s="1"/>
  <c r="G54" i="51"/>
  <c r="I54" i="51" s="1"/>
  <c r="G58" i="51"/>
  <c r="I58" i="51" s="1"/>
  <c r="G127" i="51"/>
  <c r="I127" i="51" s="1"/>
  <c r="G22" i="51"/>
  <c r="I22" i="51" s="1"/>
  <c r="G19" i="51"/>
  <c r="I19" i="51" s="1"/>
  <c r="H22" i="51"/>
  <c r="G29" i="51"/>
  <c r="I29" i="51" s="1"/>
  <c r="I70" i="51"/>
  <c r="I71" i="51" s="1"/>
  <c r="I78" i="51"/>
  <c r="I79" i="51" s="1"/>
  <c r="I86" i="51"/>
  <c r="I87" i="51" s="1"/>
  <c r="I113" i="51"/>
  <c r="I119" i="51" s="1"/>
  <c r="G140" i="56" l="1"/>
  <c r="I137" i="56"/>
  <c r="I140" i="56" s="1"/>
  <c r="G22" i="56"/>
  <c r="I21" i="56"/>
  <c r="I22" i="56" s="1"/>
  <c r="G18" i="56"/>
  <c r="I17" i="56"/>
  <c r="I18" i="56" s="1"/>
  <c r="C143" i="56"/>
  <c r="F143" i="56" s="1"/>
  <c r="I18" i="51"/>
  <c r="I30" i="51" s="1"/>
  <c r="H30" i="51"/>
  <c r="H142" i="51" s="1"/>
  <c r="I59" i="51"/>
  <c r="G59" i="51"/>
  <c r="G135" i="51"/>
  <c r="I126" i="51"/>
  <c r="I135" i="51" s="1"/>
  <c r="C138" i="51"/>
  <c r="F138" i="51" s="1"/>
  <c r="F144" i="56" l="1"/>
  <c r="G143" i="56"/>
  <c r="G138" i="51"/>
  <c r="G139" i="51" s="1"/>
  <c r="F145" i="51" s="1"/>
  <c r="F139" i="51"/>
  <c r="I138" i="51"/>
  <c r="I139" i="51" s="1"/>
  <c r="I142" i="51" s="1"/>
  <c r="G142" i="51"/>
  <c r="G144" i="56" l="1"/>
  <c r="G147" i="56" s="1"/>
  <c r="I143" i="56"/>
  <c r="I144" i="56" s="1"/>
  <c r="F149" i="56"/>
  <c r="F151" i="56" s="1"/>
  <c r="F147" i="56"/>
  <c r="I147" i="56" s="1"/>
  <c r="F144" i="51"/>
  <c r="F146" i="51" s="1"/>
  <c r="F142" i="51"/>
  <c r="C11" i="1" l="1"/>
  <c r="C9" i="1"/>
  <c r="C19" i="1" s="1"/>
  <c r="H109" i="42"/>
  <c r="F100" i="42"/>
  <c r="I100" i="42" s="1"/>
  <c r="G109" i="42"/>
  <c r="H59" i="42"/>
  <c r="F53" i="42"/>
  <c r="G53" i="42"/>
  <c r="F24" i="42"/>
  <c r="F23" i="42"/>
  <c r="F25" i="42"/>
  <c r="G25" i="42" s="1"/>
  <c r="F26" i="42"/>
  <c r="H26" i="42" s="1"/>
  <c r="F27" i="42"/>
  <c r="G27" i="42" s="1"/>
  <c r="F21" i="42"/>
  <c r="F99" i="42"/>
  <c r="I99" i="42" s="1"/>
  <c r="F98" i="42"/>
  <c r="I98" i="42" s="1"/>
  <c r="H95" i="42"/>
  <c r="G95" i="42"/>
  <c r="F92" i="42"/>
  <c r="I92" i="42"/>
  <c r="F93" i="42"/>
  <c r="I93" i="42" s="1"/>
  <c r="F94" i="42"/>
  <c r="I94" i="42" s="1"/>
  <c r="D16" i="1"/>
  <c r="I53" i="42" l="1"/>
  <c r="H27" i="42"/>
  <c r="G26" i="42"/>
  <c r="I26" i="42" s="1"/>
  <c r="G24" i="42"/>
  <c r="I24" i="42" s="1"/>
  <c r="G23" i="42"/>
  <c r="I27" i="42"/>
  <c r="H25" i="42"/>
  <c r="I25" i="42" s="1"/>
  <c r="H21" i="42"/>
  <c r="G21" i="42"/>
  <c r="I23" i="42" l="1"/>
  <c r="I21" i="42"/>
  <c r="H67" i="42" l="1"/>
  <c r="G67" i="42"/>
  <c r="F67" i="42"/>
  <c r="F123" i="42" l="1"/>
  <c r="I123" i="42" s="1"/>
  <c r="F127" i="42"/>
  <c r="F121" i="42"/>
  <c r="F125" i="42"/>
  <c r="G125" i="42" s="1"/>
  <c r="I125" i="42" s="1"/>
  <c r="F126" i="42"/>
  <c r="G126" i="42" s="1"/>
  <c r="I126" i="42" s="1"/>
  <c r="F128" i="42"/>
  <c r="I128" i="42" s="1"/>
  <c r="C124" i="42"/>
  <c r="F124" i="42" s="1"/>
  <c r="F36" i="42"/>
  <c r="G36" i="42" s="1"/>
  <c r="I36" i="42" s="1"/>
  <c r="F57" i="42"/>
  <c r="G57" i="42" s="1"/>
  <c r="I57" i="42" s="1"/>
  <c r="F56" i="42"/>
  <c r="G56" i="42" s="1"/>
  <c r="I56" i="42" s="1"/>
  <c r="F48" i="42"/>
  <c r="F47" i="42"/>
  <c r="G47" i="42" s="1"/>
  <c r="I47" i="42" s="1"/>
  <c r="F51" i="42"/>
  <c r="G51" i="42" s="1"/>
  <c r="F52" i="42"/>
  <c r="G52" i="42" s="1"/>
  <c r="F91" i="42"/>
  <c r="I91" i="42" s="1"/>
  <c r="F44" i="42"/>
  <c r="G44" i="42" s="1"/>
  <c r="I44" i="42" s="1"/>
  <c r="F43" i="42"/>
  <c r="G43" i="42" s="1"/>
  <c r="I43" i="42" s="1"/>
  <c r="F33" i="42"/>
  <c r="F34" i="42"/>
  <c r="G34" i="42" s="1"/>
  <c r="F35" i="42"/>
  <c r="G35" i="42" s="1"/>
  <c r="F37" i="42"/>
  <c r="G37" i="42" s="1"/>
  <c r="I65" i="42"/>
  <c r="F40" i="42"/>
  <c r="G40" i="42" s="1"/>
  <c r="C129" i="42"/>
  <c r="F129" i="42" s="1"/>
  <c r="H129" i="42" s="1"/>
  <c r="I129" i="42" s="1"/>
  <c r="F22" i="42"/>
  <c r="G22" i="42" s="1"/>
  <c r="F28" i="42"/>
  <c r="F29" i="42"/>
  <c r="G29" i="42" s="1"/>
  <c r="D18" i="1"/>
  <c r="C8" i="1" s="1"/>
  <c r="E18" i="1" s="1"/>
  <c r="F18" i="1" s="1"/>
  <c r="D17" i="1"/>
  <c r="C7" i="1" s="1"/>
  <c r="E17" i="1" s="1"/>
  <c r="F17" i="1" s="1"/>
  <c r="F108" i="42"/>
  <c r="I108" i="42" s="1"/>
  <c r="F107" i="42"/>
  <c r="I107" i="42" s="1"/>
  <c r="H138" i="42"/>
  <c r="F133" i="42"/>
  <c r="I133" i="42" s="1"/>
  <c r="F132" i="42"/>
  <c r="F131" i="42"/>
  <c r="C130" i="42"/>
  <c r="F130" i="42" s="1"/>
  <c r="F122" i="42"/>
  <c r="I122" i="42" s="1"/>
  <c r="G118" i="42"/>
  <c r="F117" i="42"/>
  <c r="I117" i="42" s="1"/>
  <c r="F116" i="42"/>
  <c r="I116" i="42" s="1"/>
  <c r="D115" i="42"/>
  <c r="F115" i="42" s="1"/>
  <c r="I115" i="42" s="1"/>
  <c r="H114" i="42"/>
  <c r="F114" i="42"/>
  <c r="H113" i="42"/>
  <c r="F113" i="42"/>
  <c r="H112" i="42"/>
  <c r="F112" i="42"/>
  <c r="F106" i="42"/>
  <c r="I106" i="42" s="1"/>
  <c r="F105" i="42"/>
  <c r="I105" i="42" s="1"/>
  <c r="F104" i="42"/>
  <c r="I104" i="42" s="1"/>
  <c r="F103" i="42"/>
  <c r="I103" i="42" s="1"/>
  <c r="F102" i="42"/>
  <c r="I102" i="42" s="1"/>
  <c r="F101" i="42"/>
  <c r="F90" i="42"/>
  <c r="F95" i="42" s="1"/>
  <c r="H87" i="42"/>
  <c r="G87" i="42"/>
  <c r="F86" i="42"/>
  <c r="F87" i="42" s="1"/>
  <c r="H83" i="42"/>
  <c r="G83" i="42"/>
  <c r="F82" i="42"/>
  <c r="I82" i="42" s="1"/>
  <c r="I83" i="42" s="1"/>
  <c r="H79" i="42"/>
  <c r="G79" i="42"/>
  <c r="F78" i="42"/>
  <c r="I78" i="42" s="1"/>
  <c r="I79" i="42" s="1"/>
  <c r="H75" i="42"/>
  <c r="G75" i="42"/>
  <c r="F74" i="42"/>
  <c r="F75" i="42" s="1"/>
  <c r="H71" i="42"/>
  <c r="G71" i="42"/>
  <c r="F70" i="42"/>
  <c r="I63" i="42"/>
  <c r="I62" i="42"/>
  <c r="F58" i="42"/>
  <c r="G58" i="42" s="1"/>
  <c r="F55" i="42"/>
  <c r="G55" i="42" s="1"/>
  <c r="F54" i="42"/>
  <c r="F50" i="42"/>
  <c r="G50" i="42" s="1"/>
  <c r="F49" i="42"/>
  <c r="F46" i="42"/>
  <c r="G46" i="42" s="1"/>
  <c r="F45" i="42"/>
  <c r="G45" i="42" s="1"/>
  <c r="I45" i="42" s="1"/>
  <c r="F42" i="42"/>
  <c r="F41" i="42"/>
  <c r="F39" i="42"/>
  <c r="F38" i="42"/>
  <c r="F20" i="42"/>
  <c r="F19" i="42"/>
  <c r="F18" i="42"/>
  <c r="G18" i="42" s="1"/>
  <c r="F17" i="42"/>
  <c r="H17" i="42" s="1"/>
  <c r="E9" i="42"/>
  <c r="C17" i="1" l="1"/>
  <c r="C18" i="1"/>
  <c r="F109" i="42"/>
  <c r="F59" i="42"/>
  <c r="G28" i="42"/>
  <c r="F30" i="42"/>
  <c r="I67" i="42"/>
  <c r="D23" i="1" s="1"/>
  <c r="G33" i="42"/>
  <c r="G127" i="42"/>
  <c r="I127" i="42" s="1"/>
  <c r="G121" i="42"/>
  <c r="I121" i="42" s="1"/>
  <c r="H124" i="42"/>
  <c r="I124" i="42" s="1"/>
  <c r="I52" i="42"/>
  <c r="G48" i="42"/>
  <c r="I48" i="42" s="1"/>
  <c r="I51" i="42"/>
  <c r="I34" i="42"/>
  <c r="I114" i="42"/>
  <c r="I35" i="42"/>
  <c r="I37" i="42"/>
  <c r="F118" i="42"/>
  <c r="H118" i="42"/>
  <c r="I29" i="42"/>
  <c r="I113" i="42"/>
  <c r="I28" i="42"/>
  <c r="H22" i="42"/>
  <c r="I22" i="42" s="1"/>
  <c r="I40" i="42"/>
  <c r="D27" i="1"/>
  <c r="D26" i="1"/>
  <c r="I101" i="42"/>
  <c r="G38" i="42"/>
  <c r="I38" i="42" s="1"/>
  <c r="F71" i="42"/>
  <c r="I70" i="42"/>
  <c r="I71" i="42" s="1"/>
  <c r="H130" i="42"/>
  <c r="I130" i="42" s="1"/>
  <c r="F134" i="42"/>
  <c r="I112" i="42"/>
  <c r="I18" i="42"/>
  <c r="G39" i="42"/>
  <c r="I39" i="42" s="1"/>
  <c r="I90" i="42"/>
  <c r="I95" i="42" s="1"/>
  <c r="I46" i="42"/>
  <c r="G49" i="42"/>
  <c r="I49" i="42" s="1"/>
  <c r="I74" i="42"/>
  <c r="I75" i="42" s="1"/>
  <c r="D25" i="1" s="1"/>
  <c r="F83" i="42"/>
  <c r="G19" i="42"/>
  <c r="I19" i="42" s="1"/>
  <c r="G41" i="42"/>
  <c r="I41" i="42" s="1"/>
  <c r="I55" i="42"/>
  <c r="G131" i="42"/>
  <c r="G20" i="42"/>
  <c r="H20" i="42"/>
  <c r="G42" i="42"/>
  <c r="I42" i="42" s="1"/>
  <c r="I86" i="42"/>
  <c r="I87" i="42" s="1"/>
  <c r="D28" i="1" s="1"/>
  <c r="G17" i="42"/>
  <c r="I50" i="42"/>
  <c r="I58" i="42"/>
  <c r="F79" i="42"/>
  <c r="G132" i="42"/>
  <c r="I132" i="42" s="1"/>
  <c r="G54" i="42"/>
  <c r="I54" i="42" s="1"/>
  <c r="G59" i="42" l="1"/>
  <c r="C137" i="42"/>
  <c r="F137" i="42" s="1"/>
  <c r="I109" i="42"/>
  <c r="D30" i="1" s="1"/>
  <c r="I33" i="42"/>
  <c r="I59" i="42" s="1"/>
  <c r="D22" i="1" s="1"/>
  <c r="G30" i="42"/>
  <c r="H30" i="42"/>
  <c r="I118" i="42"/>
  <c r="D31" i="1" s="1"/>
  <c r="H134" i="42"/>
  <c r="D29" i="1"/>
  <c r="I20" i="42"/>
  <c r="G134" i="42"/>
  <c r="I131" i="42"/>
  <c r="I134" i="42" s="1"/>
  <c r="D32" i="1" s="1"/>
  <c r="I17" i="42"/>
  <c r="I30" i="42" l="1"/>
  <c r="D21" i="1" s="1"/>
  <c r="H141" i="42"/>
  <c r="G137" i="42"/>
  <c r="G138" i="42" s="1"/>
  <c r="F144" i="42" s="1"/>
  <c r="F138" i="42"/>
  <c r="G141" i="42" l="1"/>
  <c r="I137" i="42"/>
  <c r="I138" i="42" s="1"/>
  <c r="D33" i="1" s="1"/>
  <c r="D35" i="1" s="1"/>
  <c r="F143" i="42"/>
  <c r="F145" i="42" s="1"/>
  <c r="F141" i="42"/>
  <c r="D37" i="1" l="1"/>
  <c r="I141" i="42"/>
  <c r="C3" i="3" l="1"/>
  <c r="C5" i="3"/>
  <c r="C6" i="3"/>
  <c r="C10" i="3"/>
  <c r="C9" i="3"/>
  <c r="C7" i="3"/>
  <c r="J125" i="9"/>
  <c r="J128" i="9" s="1"/>
  <c r="I125" i="9"/>
  <c r="I128" i="9" s="1"/>
  <c r="H125" i="9"/>
  <c r="H128" i="9" s="1"/>
  <c r="G125" i="9"/>
  <c r="G128" i="9" s="1"/>
  <c r="J6" i="9"/>
  <c r="J127" i="9" s="1"/>
  <c r="I6" i="9"/>
  <c r="I127" i="9" s="1"/>
  <c r="H6" i="9"/>
  <c r="H127" i="9" s="1"/>
  <c r="G6" i="9"/>
  <c r="G127" i="9" s="1"/>
  <c r="V10" i="8"/>
  <c r="V9" i="8"/>
  <c r="V8" i="8"/>
  <c r="V7" i="8"/>
  <c r="V6" i="8"/>
  <c r="V5" i="8"/>
  <c r="V4" i="8"/>
  <c r="V3" i="8"/>
  <c r="V2" i="8"/>
  <c r="V10" i="7"/>
  <c r="V9" i="7"/>
  <c r="V8" i="7"/>
  <c r="V7" i="7"/>
  <c r="V6" i="7"/>
  <c r="V5" i="7"/>
  <c r="V4" i="7"/>
  <c r="V3" i="7"/>
  <c r="V2" i="7"/>
  <c r="L24" i="4"/>
  <c r="K24" i="4"/>
  <c r="L23" i="4"/>
  <c r="K23" i="4"/>
  <c r="L22" i="4"/>
  <c r="K22" i="4"/>
  <c r="L21" i="4"/>
  <c r="K21" i="4"/>
  <c r="L20" i="4"/>
  <c r="K20" i="4"/>
  <c r="L19" i="4"/>
  <c r="K19" i="4"/>
  <c r="L18" i="4"/>
  <c r="K18" i="4"/>
  <c r="L17" i="4"/>
  <c r="K17" i="4"/>
  <c r="L16" i="4"/>
  <c r="K16" i="4"/>
  <c r="L15" i="4"/>
  <c r="K15" i="4"/>
  <c r="L14" i="4"/>
  <c r="K14" i="4"/>
  <c r="L13" i="4"/>
  <c r="K13" i="4"/>
  <c r="L12" i="4"/>
  <c r="K12" i="4"/>
  <c r="L11" i="4"/>
  <c r="K11" i="4"/>
  <c r="L10" i="4"/>
  <c r="K10" i="4"/>
  <c r="L9" i="4"/>
  <c r="K9" i="4"/>
  <c r="H114" i="3"/>
  <c r="H110" i="3"/>
  <c r="G110" i="3"/>
  <c r="F109" i="3"/>
  <c r="F110" i="3" s="1"/>
  <c r="F108" i="3"/>
  <c r="I108" i="3" s="1"/>
  <c r="I107" i="3"/>
  <c r="F107" i="3"/>
  <c r="F106" i="3"/>
  <c r="I106" i="3" s="1"/>
  <c r="I105" i="3"/>
  <c r="F105" i="3"/>
  <c r="H102" i="3"/>
  <c r="G102" i="3"/>
  <c r="F102" i="3"/>
  <c r="F101" i="3"/>
  <c r="I101" i="3" s="1"/>
  <c r="I100" i="3"/>
  <c r="F100" i="3"/>
  <c r="F99" i="3"/>
  <c r="I99" i="3" s="1"/>
  <c r="I98" i="3"/>
  <c r="F98" i="3"/>
  <c r="F97" i="3"/>
  <c r="I97" i="3" s="1"/>
  <c r="H94" i="3"/>
  <c r="G94" i="3"/>
  <c r="I93" i="3"/>
  <c r="F93" i="3"/>
  <c r="F92" i="3"/>
  <c r="I92" i="3" s="1"/>
  <c r="I91" i="3"/>
  <c r="F91" i="3"/>
  <c r="F90" i="3"/>
  <c r="I90" i="3" s="1"/>
  <c r="F89" i="3"/>
  <c r="I89" i="3" s="1"/>
  <c r="H86" i="3"/>
  <c r="G86" i="3"/>
  <c r="F85" i="3"/>
  <c r="I85" i="3" s="1"/>
  <c r="I84" i="3"/>
  <c r="F84" i="3"/>
  <c r="F83" i="3"/>
  <c r="I83" i="3" s="1"/>
  <c r="F82" i="3"/>
  <c r="I82" i="3" s="1"/>
  <c r="F81" i="3"/>
  <c r="I81" i="3" s="1"/>
  <c r="I86" i="3" s="1"/>
  <c r="H78" i="3"/>
  <c r="G78" i="3"/>
  <c r="I77" i="3"/>
  <c r="F77" i="3"/>
  <c r="F76" i="3"/>
  <c r="I76" i="3" s="1"/>
  <c r="F75" i="3"/>
  <c r="I75" i="3" s="1"/>
  <c r="F74" i="3"/>
  <c r="I74" i="3" s="1"/>
  <c r="I73" i="3"/>
  <c r="I78" i="3" s="1"/>
  <c r="F73" i="3"/>
  <c r="H70" i="3"/>
  <c r="G70" i="3"/>
  <c r="F69" i="3"/>
  <c r="I69" i="3" s="1"/>
  <c r="F68" i="3"/>
  <c r="I68" i="3" s="1"/>
  <c r="F67" i="3"/>
  <c r="I67" i="3" s="1"/>
  <c r="I66" i="3"/>
  <c r="F66" i="3"/>
  <c r="F65" i="3"/>
  <c r="F70" i="3" s="1"/>
  <c r="H62" i="3"/>
  <c r="G62" i="3"/>
  <c r="F61" i="3"/>
  <c r="F62" i="3" s="1"/>
  <c r="F60" i="3"/>
  <c r="I60" i="3" s="1"/>
  <c r="I59" i="3"/>
  <c r="F59" i="3"/>
  <c r="F58" i="3"/>
  <c r="I58" i="3" s="1"/>
  <c r="I57" i="3"/>
  <c r="F57" i="3"/>
  <c r="H54" i="3"/>
  <c r="G54" i="3"/>
  <c r="F54" i="3"/>
  <c r="F53" i="3"/>
  <c r="I53" i="3" s="1"/>
  <c r="I52" i="3"/>
  <c r="F52" i="3"/>
  <c r="F51" i="3"/>
  <c r="I51" i="3" s="1"/>
  <c r="I50" i="3"/>
  <c r="F50" i="3"/>
  <c r="F49" i="3"/>
  <c r="I49" i="3" s="1"/>
  <c r="I54" i="3" s="1"/>
  <c r="H46" i="3"/>
  <c r="G46" i="3"/>
  <c r="I45" i="3"/>
  <c r="F45" i="3"/>
  <c r="F44" i="3"/>
  <c r="I44" i="3" s="1"/>
  <c r="I43" i="3"/>
  <c r="F43" i="3"/>
  <c r="F42" i="3"/>
  <c r="I42" i="3" s="1"/>
  <c r="F41" i="3"/>
  <c r="I41" i="3" s="1"/>
  <c r="I46" i="3" s="1"/>
  <c r="H38" i="3"/>
  <c r="G38" i="3"/>
  <c r="F37" i="3"/>
  <c r="I37" i="3" s="1"/>
  <c r="I36" i="3"/>
  <c r="F36" i="3"/>
  <c r="F35" i="3"/>
  <c r="I35" i="3" s="1"/>
  <c r="F34" i="3"/>
  <c r="I34" i="3" s="1"/>
  <c r="F33" i="3"/>
  <c r="I33" i="3" s="1"/>
  <c r="H30" i="3"/>
  <c r="F29" i="3"/>
  <c r="G29" i="3" s="1"/>
  <c r="I29" i="3" s="1"/>
  <c r="F28" i="3"/>
  <c r="F27" i="3"/>
  <c r="F26" i="3"/>
  <c r="F25" i="3"/>
  <c r="G25" i="3" s="1"/>
  <c r="F21" i="3"/>
  <c r="H21" i="3" s="1"/>
  <c r="H20" i="3"/>
  <c r="F20" i="3"/>
  <c r="G20" i="3" s="1"/>
  <c r="H19" i="3"/>
  <c r="G19" i="3"/>
  <c r="I19" i="3" s="1"/>
  <c r="F19" i="3"/>
  <c r="F18" i="3"/>
  <c r="H18" i="3" s="1"/>
  <c r="H17" i="3"/>
  <c r="F17" i="3"/>
  <c r="G17" i="3" s="1"/>
  <c r="C11" i="3"/>
  <c r="E9" i="3"/>
  <c r="C4" i="3"/>
  <c r="G22" i="3" l="1"/>
  <c r="I110" i="3"/>
  <c r="I62" i="3"/>
  <c r="G30" i="3"/>
  <c r="I25" i="3"/>
  <c r="I102" i="3"/>
  <c r="H22" i="3"/>
  <c r="H117" i="3" s="1"/>
  <c r="I38" i="3"/>
  <c r="I94" i="3"/>
  <c r="G28" i="3"/>
  <c r="I28" i="3" s="1"/>
  <c r="I17" i="3"/>
  <c r="I20" i="3"/>
  <c r="F30" i="3"/>
  <c r="F78" i="3"/>
  <c r="G26" i="3"/>
  <c r="I26" i="3" s="1"/>
  <c r="I65" i="3"/>
  <c r="I70" i="3" s="1"/>
  <c r="G18" i="3"/>
  <c r="G21" i="3"/>
  <c r="F38" i="3"/>
  <c r="F86" i="3"/>
  <c r="I18" i="3"/>
  <c r="I21" i="3"/>
  <c r="G27" i="3"/>
  <c r="I27" i="3" s="1"/>
  <c r="F46" i="3"/>
  <c r="F94" i="3"/>
  <c r="F22" i="3"/>
  <c r="I109" i="3"/>
  <c r="I61" i="3"/>
  <c r="C113" i="3" l="1"/>
  <c r="F113" i="3" s="1"/>
  <c r="I30" i="3"/>
  <c r="I22" i="3"/>
  <c r="F114" i="3" l="1"/>
  <c r="G113" i="3"/>
  <c r="G114" i="3" s="1"/>
  <c r="G117" i="3" l="1"/>
  <c r="F120" i="3"/>
  <c r="I113" i="3"/>
  <c r="I114" i="3" s="1"/>
  <c r="I117" i="3" s="1"/>
  <c r="F117" i="3"/>
  <c r="F119" i="3"/>
  <c r="F121" i="3" l="1"/>
  <c r="F126" i="3" s="1"/>
  <c r="F128" i="3" s="1"/>
</calcChain>
</file>

<file path=xl/sharedStrings.xml><?xml version="1.0" encoding="utf-8"?>
<sst xmlns="http://schemas.openxmlformats.org/spreadsheetml/2006/main" count="1124" uniqueCount="366">
  <si>
    <t>EMPRESA</t>
  </si>
  <si>
    <t>PRODUCTOS ROCHE S.A. DE C.V.</t>
  </si>
  <si>
    <t xml:space="preserve">FACTURA </t>
  </si>
  <si>
    <t xml:space="preserve">PRODUCTOS </t>
  </si>
  <si>
    <t>EVENTO</t>
  </si>
  <si>
    <t>RARE TO CARE</t>
  </si>
  <si>
    <t>AREA</t>
  </si>
  <si>
    <t>NEURO</t>
  </si>
  <si>
    <t>FECHAS</t>
  </si>
  <si>
    <t>18-20SEP</t>
  </si>
  <si>
    <t>LUGAR</t>
  </si>
  <si>
    <t>SEDE</t>
  </si>
  <si>
    <t>PAX</t>
  </si>
  <si>
    <t>SOLICITANTE</t>
  </si>
  <si>
    <t>Jorge Jure</t>
  </si>
  <si>
    <t>COORDINADORA AGENCIA</t>
  </si>
  <si>
    <t xml:space="preserve">COORDINADOR ROCHE </t>
  </si>
  <si>
    <t xml:space="preserve">Leticia Contador </t>
  </si>
  <si>
    <t>COTIZACIÓN AUTORIZADA</t>
  </si>
  <si>
    <t>ACTUALIZACION 19AGOSTO</t>
  </si>
  <si>
    <t>COTIZACION PRODUCCION</t>
  </si>
  <si>
    <t>TOTAL TERRESTRE Y AV  
01 SEPTIEMBRE 2026</t>
  </si>
  <si>
    <t>CIERRE</t>
  </si>
  <si>
    <t>FECHA COTIZADA</t>
  </si>
  <si>
    <t>18-20sep</t>
  </si>
  <si>
    <t>HOSPEDAJE</t>
  </si>
  <si>
    <t>ALIMENTOS Y BEBIDAS</t>
  </si>
  <si>
    <t>MONTAJE/ SALONES</t>
  </si>
  <si>
    <t>EQUIPO AUDIOVISUAL</t>
  </si>
  <si>
    <t>STANDS</t>
  </si>
  <si>
    <t>CONTENIDO INTERACTIVO</t>
  </si>
  <si>
    <t>INSCRIPCIÓN</t>
  </si>
  <si>
    <t>AMBULANCIA</t>
  </si>
  <si>
    <t>OTROS</t>
  </si>
  <si>
    <t>TRASLADOS TERRESTRES</t>
  </si>
  <si>
    <t>TRASLADOS AEREOS</t>
  </si>
  <si>
    <t>GASTOS DE OPERACIÓN</t>
  </si>
  <si>
    <t>FEE DE AGENCIA</t>
  </si>
  <si>
    <t>TOTAL APROXIMADO EN PESOS</t>
  </si>
  <si>
    <t xml:space="preserve">COSTO POR PERSONA </t>
  </si>
  <si>
    <t>VARIACIÓN MONETARIA</t>
  </si>
  <si>
    <t>VARIACIÓN %</t>
  </si>
  <si>
    <t xml:space="preserve">PRODUCTOS ROCHE </t>
  </si>
  <si>
    <t xml:space="preserve">Rare to Care </t>
  </si>
  <si>
    <t xml:space="preserve">18sep – 20sep </t>
  </si>
  <si>
    <t>Cuernavaca</t>
  </si>
  <si>
    <t>Fiesta Americana Hacienda San Antonio el Puente Resort &amp; Spa</t>
  </si>
  <si>
    <t>VERSION:</t>
  </si>
  <si>
    <t xml:space="preserve">Cinthya Figueroa </t>
  </si>
  <si>
    <t>Cesar Rodriguez</t>
  </si>
  <si>
    <t>No.</t>
  </si>
  <si>
    <t>DESCRIPCION</t>
  </si>
  <si>
    <t>COSTO</t>
  </si>
  <si>
    <t>SUBTOTAL</t>
  </si>
  <si>
    <t>TOTAL</t>
  </si>
  <si>
    <t>UNIT</t>
  </si>
  <si>
    <t>SERVICIOS</t>
  </si>
  <si>
    <t>DIAS</t>
  </si>
  <si>
    <t>SIN IVA</t>
  </si>
  <si>
    <t>SERVICIO</t>
  </si>
  <si>
    <t>IMPUESTOS</t>
  </si>
  <si>
    <r>
      <rPr>
        <sz val="10"/>
        <color rgb="FF000000"/>
        <rFont val="Arial"/>
        <family val="2"/>
      </rPr>
      <t>Habitacion por noche en ocupación Sencilla sin desayuno ,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Staff avanzada </t>
    </r>
  </si>
  <si>
    <t xml:space="preserve">Camaristas, por persona por habitacion por noche </t>
  </si>
  <si>
    <t>Botones, por persona</t>
  </si>
  <si>
    <r>
      <rPr>
        <sz val="10"/>
        <color rgb="FF000000"/>
        <rFont val="Arial"/>
        <family val="2"/>
      </rPr>
      <t xml:space="preserve">Habitacion por noche en ocupación Sencilla  ó doble sin desayuno  ( 1 persona)  </t>
    </r>
    <r>
      <rPr>
        <b/>
        <sz val="10"/>
        <color rgb="FF000000"/>
        <rFont val="Arial"/>
        <family val="2"/>
      </rPr>
      <t xml:space="preserve">HCPs </t>
    </r>
  </si>
  <si>
    <r>
      <rPr>
        <sz val="10"/>
        <color rgb="FF000000"/>
        <rFont val="Arial"/>
        <family val="2"/>
      </rPr>
      <t xml:space="preserve">Habitacion por noche en ocupación Handicap sin desayuno  ( 2 persona) </t>
    </r>
    <r>
      <rPr>
        <b/>
        <sz val="10"/>
        <color rgb="FF000000"/>
        <rFont val="Arial"/>
        <family val="2"/>
      </rPr>
      <t xml:space="preserve"> Ponente y acompañante </t>
    </r>
  </si>
  <si>
    <r>
      <rPr>
        <sz val="10"/>
        <color rgb="FF000000"/>
        <rFont val="Arial"/>
        <family val="2"/>
      </rPr>
      <t xml:space="preserve">Habitacion por noche en ocupación Doble sin desayuno  ( 2 personas)   </t>
    </r>
    <r>
      <rPr>
        <b/>
        <sz val="10"/>
        <color rgb="FF000000"/>
        <rFont val="Arial"/>
        <family val="2"/>
      </rPr>
      <t>Staff Roche</t>
    </r>
    <r>
      <rPr>
        <sz val="10"/>
        <color rgb="FF000000"/>
        <rFont val="Arial"/>
        <family val="2"/>
      </rPr>
      <t xml:space="preserve"> </t>
    </r>
  </si>
  <si>
    <t>SUB TOTAL</t>
  </si>
  <si>
    <t>ALIMENTOS Y BEBIDAS * Costos aplican a partir de 50 pax</t>
  </si>
  <si>
    <t xml:space="preserve">|
</t>
  </si>
  <si>
    <t xml:space="preserve">Comida Staff Roche de avanzada a consumo  </t>
  </si>
  <si>
    <r>
      <rPr>
        <sz val="10"/>
        <color rgb="FF000000"/>
        <rFont val="Arial"/>
        <family val="2"/>
      </rPr>
      <t xml:space="preserve">Cena Staff Roche de avanzada a consumo </t>
    </r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FF0000"/>
        <rFont val="Arial"/>
        <family val="2"/>
      </rPr>
      <t xml:space="preserve"> </t>
    </r>
  </si>
  <si>
    <t>Desayuno Staff Roche de avanzada a consumo</t>
  </si>
  <si>
    <r>
      <rPr>
        <sz val="10"/>
        <color rgb="FF000000"/>
        <rFont val="Arial"/>
        <family val="2"/>
      </rPr>
      <t xml:space="preserve">Box Lunch | Invitados foraneos a su llegada en aeropuerto | </t>
    </r>
    <r>
      <rPr>
        <sz val="10"/>
        <color rgb="FFFF0000"/>
        <rFont val="Arial"/>
        <family val="2"/>
      </rPr>
      <t xml:space="preserve"> I</t>
    </r>
    <r>
      <rPr>
        <b/>
        <sz val="10"/>
        <color rgb="FFFF0000"/>
        <rFont val="Arial"/>
        <family val="2"/>
      </rPr>
      <t>nformativo</t>
    </r>
  </si>
  <si>
    <t>Vitrolero de agua refrescante a la llegada del grupo en registro a elección ( Jamaica con romero ó Limón con menta ó Mango con naranja ó Amaranto)</t>
  </si>
  <si>
    <t xml:space="preserve">Comida Buffet en restaurante La Distrital  ( Incluye: Barra de ensaladas y complementos a elegir: 2 Sopas o cremas , 4 Guarniciones, 3 Proteinas y 3 Postres ) </t>
  </si>
  <si>
    <r>
      <t xml:space="preserve">Barra de bebidas a base de agua de sabor, refrescos, limonadas, naranjadas, servicio por </t>
    </r>
    <r>
      <rPr>
        <b/>
        <sz val="10"/>
        <color rgb="FF000000"/>
        <rFont val="Arial"/>
        <family val="2"/>
      </rPr>
      <t>1 hora</t>
    </r>
  </si>
  <si>
    <r>
      <t xml:space="preserve">Coffe break por </t>
    </r>
    <r>
      <rPr>
        <b/>
        <sz val="10"/>
        <color rgb="FF000000"/>
        <rFont val="Arial"/>
        <family val="2"/>
      </rPr>
      <t xml:space="preserve"> 2 Horas</t>
    </r>
    <r>
      <rPr>
        <sz val="10"/>
        <color rgb="FF000000"/>
        <rFont val="Arial"/>
        <family val="2"/>
      </rPr>
      <t xml:space="preserve"> en Salón Troje  (Café, té, jugo naranja, fruta fresca, fruta de mano, pastas, pan dulce, botellas de agua, refrescos  (por la mañana)  crudités, palomitas (por la tarde)</t>
    </r>
  </si>
  <si>
    <r>
      <rPr>
        <b/>
        <sz val="10"/>
        <color rgb="FF000000"/>
        <rFont val="Arial"/>
        <family val="2"/>
      </rPr>
      <t>Cena Tipo Kermes en Jardín Pochote</t>
    </r>
    <r>
      <rPr>
        <sz val="10"/>
        <color rgb="FF000000"/>
        <rFont val="Arial"/>
        <family val="2"/>
      </rPr>
      <t xml:space="preserve"> a eleccion menú ( Buffet Mexicano ó  Buffet Italiano ó Barra de Snacks )  Montaje cena:  Mesas redondas con cubre mantel rosa mexicano de animalitos y silla crossback miel. </t>
    </r>
  </si>
  <si>
    <r>
      <t xml:space="preserve">Barra de bebidas a base de agua de sabor, refrescos, limonadas, naranjadas, servicio por </t>
    </r>
    <r>
      <rPr>
        <b/>
        <sz val="10"/>
        <color rgb="FF000000"/>
        <rFont val="Arial"/>
        <family val="2"/>
      </rPr>
      <t>2 horas</t>
    </r>
  </si>
  <si>
    <r>
      <t xml:space="preserve">Copa de vino por unidad a consumo maximo 2 por persona </t>
    </r>
    <r>
      <rPr>
        <b/>
        <sz val="10"/>
        <color rgb="FFFF0000"/>
        <rFont val="Arial"/>
        <family val="2"/>
      </rPr>
      <t>Informativo</t>
    </r>
  </si>
  <si>
    <r>
      <t xml:space="preserve">Cerveza por unidad a consumo maximo 2 por persona 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Informativo</t>
    </r>
  </si>
  <si>
    <t xml:space="preserve">Desayuno Buffet  en restaurante la Distrital </t>
  </si>
  <si>
    <r>
      <t xml:space="preserve">Coffe break continuo de </t>
    </r>
    <r>
      <rPr>
        <b/>
        <sz val="10"/>
        <color rgb="FF000000"/>
        <rFont val="Arial"/>
        <family val="2"/>
      </rPr>
      <t>8 Horas</t>
    </r>
    <r>
      <rPr>
        <sz val="10"/>
        <color rgb="FF000000"/>
        <rFont val="Arial"/>
        <family val="2"/>
      </rPr>
      <t xml:space="preserve"> en Salón La Troje  ( Incluye: Café, té, jugo naranja, fruta fresca, fruta de mano, pastas, pan dulce, botellas de agua, refrescos  (por la mañana)  crudités, palomitas (por la tarde)</t>
    </r>
  </si>
  <si>
    <r>
      <t>Complementos , Botana fina: nuez de la india, cacahuates, pasas con chocolate y pretzels</t>
    </r>
    <r>
      <rPr>
        <b/>
        <sz val="10"/>
        <color rgb="FFFF0000"/>
        <rFont val="Arial"/>
        <family val="2"/>
      </rPr>
      <t xml:space="preserve"> </t>
    </r>
  </si>
  <si>
    <t xml:space="preserve">Complemento de mini quesadillas 3 piezas por persona </t>
  </si>
  <si>
    <r>
      <t xml:space="preserve">Barra de bebidas no alcholicas (refrescos, limonada, naranjada) servicio por </t>
    </r>
    <r>
      <rPr>
        <b/>
        <sz val="10"/>
        <color rgb="FF000000"/>
        <rFont val="Arial"/>
        <family val="2"/>
      </rPr>
      <t>1 hora</t>
    </r>
  </si>
  <si>
    <t>Barra de dorilocos (Jicama, zanahoria, pepino, doritos, cacahuates, gomitas, variedad de frituras y salsas) , afuera de salón La Troje y Carretas</t>
  </si>
  <si>
    <t xml:space="preserve">Carrito de paletas congeladas  (1 paleta por persona) </t>
  </si>
  <si>
    <t xml:space="preserve">Vitrolero de agua refrescante en el pasillo y area de carretaas para el coctel  a elección ( Jamaica con romero ó Limón con menta ó Mango con naranja ó Amaranto) </t>
  </si>
  <si>
    <r>
      <rPr>
        <b/>
        <sz val="10"/>
        <color rgb="FF000000"/>
        <rFont val="Arial"/>
        <family val="2"/>
      </rPr>
      <t xml:space="preserve">Cena Parrillada </t>
    </r>
    <r>
      <rPr>
        <sz val="10"/>
        <color rgb="FF000000"/>
        <rFont val="Arial"/>
        <family val="2"/>
      </rPr>
      <t xml:space="preserve">en Explanada del Chacuaco | Montaje : Mesas cuadradas con mantel yute y silla crossback miel | Incluye :                                                                                                                                               Ensalada de granos de elotes tatemados, calabaza, jitomate y habas
Ensalada de berros, espinacas, flor de calabaza, queso cincho, fritura de tortilla, pepita de calabaza y vinagreta de cilantro.
Parrillada regional: cecina de Yecapixtla, carne enchilada, chorizo, pollo al grill y arrachera marinada.
Crema de frijol con aroma de aguacate
Vegetales al cajún asados
Cebollas caramelizadas con chiles toreados
Champiñones al ajillo
Nopales asados
Papa horno con crema ácida
Guacamole
Arroz a la mexicana
Frijoles refritos con queso de cincho
Buñuelos
Flan de cajeta
Pastel de 3 leches
Tartaleta de frutas                                                                                       </t>
    </r>
  </si>
  <si>
    <r>
      <t>Barra de bebidas no alcholicas (refrescos, limonada, naranjada) servicio por</t>
    </r>
    <r>
      <rPr>
        <b/>
        <sz val="10"/>
        <color rgb="FF000000"/>
        <rFont val="Arial"/>
        <family val="2"/>
      </rPr>
      <t xml:space="preserve"> 2 hora</t>
    </r>
    <r>
      <rPr>
        <sz val="10"/>
        <color rgb="FF000000"/>
        <rFont val="Arial"/>
        <family val="2"/>
      </rPr>
      <t>s</t>
    </r>
  </si>
  <si>
    <t xml:space="preserve">Desayuno Buffet en restaurante la Distrital </t>
  </si>
  <si>
    <t>MONTAJE / SALONES</t>
  </si>
  <si>
    <r>
      <t xml:space="preserve">Pre montaje , Salon La Troje de 8am a 8pm  </t>
    </r>
    <r>
      <rPr>
        <b/>
        <sz val="10"/>
        <color rgb="FF000000"/>
        <rFont val="Arial"/>
        <family val="2"/>
      </rPr>
      <t>en cortesia</t>
    </r>
  </si>
  <si>
    <r>
      <t>Salon La Troje , costo  $37,000 por 24 hrs, Si los consumos realizados dentro del salón son iguales o mayores a esta cantidad el salón se otorgará en cortesía, en caso contrario se descontará a esta renta los consumos de alimentos y solo se cobrará la diferencia a alcanzar |</t>
    </r>
    <r>
      <rPr>
        <b/>
        <sz val="10"/>
        <color rgb="FF000000"/>
        <rFont val="Arial"/>
        <family val="2"/>
      </rPr>
      <t xml:space="preserve">Montaje en mesas mediaslunas de 6pax </t>
    </r>
  </si>
  <si>
    <t xml:space="preserve">Salon La Zafra para Staff y Producción (equipo) , costo $18000 por 24 hrs </t>
  </si>
  <si>
    <r>
      <t>Salon La Troje , costo  $37,000 por 24 hrs, Si los consumos realizados dentro del salón son iguales o mayores a esta cantidad el salón se otorgará en cortesía, en caso contrario se descontará a esta renta los consumos de alimentos y solo se cobrará la diferencia a alcanzar. |  |</t>
    </r>
    <r>
      <rPr>
        <b/>
        <sz val="10"/>
        <color rgb="FF000000"/>
        <rFont val="Arial"/>
        <family val="2"/>
      </rPr>
      <t xml:space="preserve">Montaje en mesas mediaslunas de 6pax </t>
    </r>
  </si>
  <si>
    <t>17-20sep</t>
  </si>
  <si>
    <t>Cotizado por el equipo de producción</t>
  </si>
  <si>
    <t>INSCRIPCIONES</t>
  </si>
  <si>
    <t>18-19sep</t>
  </si>
  <si>
    <t xml:space="preserve">Servicio 48hrs, Incluye 1 ambulancia de urgencias , 1 Paramedico, 1 operador paramedico , 1 traslado de urgencia a Hospital cercano a la zona de cobertura | Norma: 034SSA32013 DE LA SECRETARIA DE SALUD. </t>
  </si>
  <si>
    <r>
      <t xml:space="preserve">Estacionamiento </t>
    </r>
    <r>
      <rPr>
        <b/>
        <sz val="10"/>
        <color rgb="FF000000"/>
        <rFont val="Arial"/>
        <family val="2"/>
      </rPr>
      <t>en cortesia para invitados</t>
    </r>
  </si>
  <si>
    <t>Renta de carpa transparente 12x15m  a 4m  de Altura para cena en Jardin Pochote (sugerencia del proveedor ) (foto en la parte de abajo)</t>
  </si>
  <si>
    <t>Renta de carpa transparente 10x10m  a 4m  de Altura para cena en Jardin Pochote ( proveedor considera que quedarian muy justo )</t>
  </si>
  <si>
    <t>Montaje de 3 casitas (no incluye decoración)</t>
  </si>
  <si>
    <t>Renta de periqueras con 4 bancos ( 10 mesas y 40 bancos ) , sujeto a cambio de precio por disponibilidad de proveedor   (foto en la parte de abajo)</t>
  </si>
  <si>
    <r>
      <t xml:space="preserve">Renta de periqueras con 6 bancos ( 8 mesas y 48 bancos ) , sujeto a cambio de precio por disponibilidad de proveedor </t>
    </r>
    <r>
      <rPr>
        <b/>
        <sz val="10"/>
        <color rgb="FFFF0000"/>
        <rFont val="Arial"/>
        <family val="2"/>
      </rPr>
      <t>Informativo</t>
    </r>
    <r>
      <rPr>
        <sz val="10"/>
        <color rgb="FF000000"/>
        <rFont val="Arial"/>
        <family val="2"/>
      </rPr>
      <t xml:space="preserve"> (foto en la parte de abajo)</t>
    </r>
  </si>
  <si>
    <r>
      <t>Traslado Scouting Hacienda Chautla  Sprinter</t>
    </r>
    <r>
      <rPr>
        <b/>
        <sz val="10"/>
        <color rgb="FF000000"/>
        <rFont val="Arial"/>
        <family val="2"/>
      </rPr>
      <t xml:space="preserve"> (Costo especial)</t>
    </r>
  </si>
  <si>
    <r>
      <t xml:space="preserve">Traslado Scouting Hacienda Fiesta Americana San Antonio el Puente   Sprinter </t>
    </r>
    <r>
      <rPr>
        <b/>
        <sz val="10"/>
        <color rgb="FF000000"/>
        <rFont val="Arial"/>
        <family val="2"/>
      </rPr>
      <t>(Costo especial)</t>
    </r>
  </si>
  <si>
    <t>Traslado Privado CDMX-Cuernavaca (Avanzada Staff Roche)</t>
  </si>
  <si>
    <t>Traslado Privado AICM-Cuernavaca (invitados Guadalajara)</t>
  </si>
  <si>
    <t>Traslado Privado AICM-Cuernavaca (nvitados San Luis Potos y Monterrey)</t>
  </si>
  <si>
    <t>Traslado Privado CDMX- Cuernavaca (invitados CDMX)</t>
  </si>
  <si>
    <t>Traslado Privado Cuernavaca-CDMX (Invitados San Luis Potosi y Guadalajara)</t>
  </si>
  <si>
    <t>Traslado Privado Cuernavaca-CDMX(Invitados Monterrey)</t>
  </si>
  <si>
    <t>Traslado Privado Cuernavaca-CDMX (invitados de CDMX)</t>
  </si>
  <si>
    <r>
      <t xml:space="preserve">Traslado </t>
    </r>
    <r>
      <rPr>
        <b/>
        <sz val="10"/>
        <color rgb="FF000000"/>
        <rFont val="Arial"/>
        <family val="2"/>
      </rPr>
      <t>Privado Speaker</t>
    </r>
    <r>
      <rPr>
        <sz val="10"/>
        <color rgb="FF000000"/>
        <rFont val="Arial"/>
        <family val="2"/>
      </rPr>
      <t xml:space="preserve"> AICM-Cuernavaca </t>
    </r>
  </si>
  <si>
    <r>
      <t>Traslado</t>
    </r>
    <r>
      <rPr>
        <b/>
        <sz val="10"/>
        <color rgb="FF000000"/>
        <rFont val="Arial"/>
        <family val="2"/>
      </rPr>
      <t xml:space="preserve"> Privado Speaker </t>
    </r>
    <r>
      <rPr>
        <sz val="10"/>
        <color rgb="FF000000"/>
        <rFont val="Arial"/>
        <family val="2"/>
      </rPr>
      <t xml:space="preserve">Cuenavaca-AICM </t>
    </r>
  </si>
  <si>
    <t>TRASLADOS AEREOS (CLASICA FLEX )</t>
  </si>
  <si>
    <t xml:space="preserve">San Luis Potosi </t>
  </si>
  <si>
    <t>Monterrey</t>
  </si>
  <si>
    <t>Guadalajara</t>
  </si>
  <si>
    <t>Equipaje</t>
  </si>
  <si>
    <t>Fee de Telemarketing</t>
  </si>
  <si>
    <t xml:space="preserve">Fee de Emisión </t>
  </si>
  <si>
    <t>GASTOS DE OPERACION / VIATICOS / COORDINACION</t>
  </si>
  <si>
    <t>Traslado terrestre de avanzada , costo aproximado</t>
  </si>
  <si>
    <t xml:space="preserve">Coordinador en sitio de avanzada </t>
  </si>
  <si>
    <t>Viaticos costo promedio</t>
  </si>
  <si>
    <t xml:space="preserve">Hospedaje en habitación sencilla de avanzada </t>
  </si>
  <si>
    <t>18 - 20 sep</t>
  </si>
  <si>
    <t xml:space="preserve">Traslado terrestre de avanzada mice , costo aproximado ya sea traslado o autobus </t>
  </si>
  <si>
    <t xml:space="preserve">Coordinador en sitio </t>
  </si>
  <si>
    <t xml:space="preserve">Hospedaje en habitación doble </t>
  </si>
  <si>
    <t>Hospedaje en habitación sencilla</t>
  </si>
  <si>
    <t>CARGO POR MANEJO DE EVENTO</t>
  </si>
  <si>
    <t>Fee de agencia 6%</t>
  </si>
  <si>
    <t>SubTotal</t>
  </si>
  <si>
    <t>Servicio</t>
  </si>
  <si>
    <t>TUA</t>
  </si>
  <si>
    <t>COSTO APROXIMADO DE SERVICIOS SIN IVA</t>
  </si>
  <si>
    <t>COSTO APROXIMADO DE OTROS IMPUESTOS SIN IVA</t>
  </si>
  <si>
    <t>COSTO TOTAL APROXIMADO DEL EVENTO SIN IVA</t>
  </si>
  <si>
    <t>FECHA LIMITE DE CONFIRMACIÓN: Miercoles 05 agosto</t>
  </si>
  <si>
    <t>COTIZACIÓN EN PESOS</t>
  </si>
  <si>
    <t xml:space="preserve">POLÍTICAS DE CANCELACIÓN: </t>
  </si>
  <si>
    <t xml:space="preserve">Box Lunch | Invitados foraneos a su llegada en aeropuerto </t>
  </si>
  <si>
    <t xml:space="preserve">Copa de vino por unidad a consumo maximo 1 por persona </t>
  </si>
  <si>
    <t xml:space="preserve">No se requiere </t>
  </si>
  <si>
    <t xml:space="preserve">Coordinador logistica y aereo en sitio </t>
  </si>
  <si>
    <t xml:space="preserve">RESIDENTES AME </t>
  </si>
  <si>
    <t xml:space="preserve"> 18 - 20sep </t>
  </si>
  <si>
    <t xml:space="preserve">VARIOS </t>
  </si>
  <si>
    <t>STAND</t>
  </si>
  <si>
    <t>Back blanco de 150 x 235 x 10cm fabricado en estructura de madera de pino forrado con MDF de 9mm terminado en vinil impreso y pintura vinilica</t>
  </si>
  <si>
    <t>Lateral de 45 x 200cm fabricado en estructura de madera de pino forrado con MDF de 9mm terminado con vinil o tela impresa sublimada.</t>
  </si>
  <si>
    <t xml:space="preserve">Counter de 150 x 110 x 45cm fabricado en estructura de madera de pino forrado con MDF de 12mm terminado en vinil impreso y aplicación de neon flex inferior. Puerta con cerradura.
</t>
  </si>
  <si>
    <t xml:space="preserve">Personal de montaje y desmontaje </t>
  </si>
  <si>
    <t>PLENARIA</t>
  </si>
  <si>
    <t>Volumétrico rare to care de .80 cms en caja de luz como se muestra en render</t>
  </si>
  <si>
    <t xml:space="preserve">Escenario de 10.00 x 80 x 4.88cm fabricado en estructura de madera de pino forrado con MDF de 12mm terminado en charol blanco y perfil de aluminio Iluminado con neoflex. Inlcuye desembarque </t>
  </si>
  <si>
    <t xml:space="preserve">Rampa de 800 x 80 x 180cm fabricado en estructura de madera de pino forrado con MDF de 12mm terminado en pintura vinilica. Descanso de 125 x 80 x 180cm fabricado en estructura de madera de pino forrado con MDF de 12mm terminado en pintura vinilica. </t>
  </si>
  <si>
    <t>VIDEO</t>
  </si>
  <si>
    <t xml:space="preserve">Pantalla de led de 2.5 mm de pitch a 9.00 x 4.00  mts. </t>
  </si>
  <si>
    <t>Servidor Multipantallas Con Software Arena, Vmix, Madmapper</t>
  </si>
  <si>
    <r>
      <rPr>
        <sz val="9"/>
        <color theme="1"/>
        <rFont val="Century Gothic"/>
        <family val="2"/>
      </rPr>
      <t xml:space="preserve">Spothligth ( Señalizador con función para pantalla de led) </t>
    </r>
    <r>
      <rPr>
        <b/>
        <sz val="9"/>
        <color theme="1"/>
        <rFont val="Century Gothic"/>
        <family val="2"/>
      </rPr>
      <t>*EN CORTESÍA*</t>
    </r>
  </si>
  <si>
    <t>Pantalla de referencia de 50" con base de 45°</t>
  </si>
  <si>
    <t>Lap top para operación de plenaria</t>
  </si>
  <si>
    <t>Switcher de Video</t>
  </si>
  <si>
    <r>
      <rPr>
        <sz val="10"/>
        <color rgb="FF000000"/>
        <rFont val="Arial"/>
        <family val="2"/>
      </rPr>
      <t xml:space="preserve">Set de cabledo y señal </t>
    </r>
    <r>
      <rPr>
        <b/>
        <sz val="9"/>
        <color rgb="FF000000"/>
        <rFont val="Arial"/>
        <family val="2"/>
      </rPr>
      <t>** EN CORTESIA**</t>
    </r>
  </si>
  <si>
    <t xml:space="preserve">Operador de Video </t>
  </si>
  <si>
    <t xml:space="preserve">Tecnicos de video </t>
  </si>
  <si>
    <t>AUDIO</t>
  </si>
  <si>
    <t>AUDIO PLENARIA</t>
  </si>
  <si>
    <t xml:space="preserve">Equipo de audio para maximo 80 pax que incluye consola de audio digital </t>
  </si>
  <si>
    <t>Micrófono inalámbrico de mano</t>
  </si>
  <si>
    <t xml:space="preserve">Micrófono inalambrico de diadema </t>
  </si>
  <si>
    <r>
      <rPr>
        <sz val="10"/>
        <color rgb="FF000000"/>
        <rFont val="Arial"/>
        <family val="2"/>
      </rPr>
      <t>Set de cableado y señal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**EN CORTESIA**</t>
    </r>
  </si>
  <si>
    <t xml:space="preserve">Operador de audio </t>
  </si>
  <si>
    <t xml:space="preserve">Tecnico de audio </t>
  </si>
  <si>
    <t xml:space="preserve">AUDIO COCTEL DE BIENVENIDA Y CENA PARRILLADA </t>
  </si>
  <si>
    <r>
      <rPr>
        <sz val="10"/>
        <color rgb="FF000000"/>
        <rFont val="Arial"/>
        <family val="2"/>
      </rPr>
      <t>Set de cableado y señal</t>
    </r>
    <r>
      <rPr>
        <b/>
        <sz val="13"/>
        <color rgb="FF000000"/>
        <rFont val="Century Gothic"/>
        <family val="2"/>
      </rPr>
      <t xml:space="preserve"> </t>
    </r>
    <r>
      <rPr>
        <b/>
        <sz val="9"/>
        <color rgb="FF000000"/>
        <rFont val="Century Gothic"/>
        <family val="2"/>
      </rPr>
      <t>**EN CORTESIA**</t>
    </r>
  </si>
  <si>
    <t>ILUMINACIÓN</t>
  </si>
  <si>
    <t>ILUMINACIÓN PLENARIA</t>
  </si>
  <si>
    <t xml:space="preserve">Leeko led </t>
  </si>
  <si>
    <t>Par led</t>
  </si>
  <si>
    <t xml:space="preserve">Cabeza robótica wash led </t>
  </si>
  <si>
    <t xml:space="preserve">Cabeza robótica spot </t>
  </si>
  <si>
    <t>Gobo metálico personalizado</t>
  </si>
  <si>
    <r>
      <rPr>
        <sz val="10"/>
        <color rgb="FF000000"/>
        <rFont val="Arial"/>
        <family val="2"/>
      </rPr>
      <t xml:space="preserve">Set de cableado y señal </t>
    </r>
    <r>
      <rPr>
        <b/>
        <sz val="10"/>
        <color rgb="FF000000"/>
        <rFont val="Arial"/>
        <family val="2"/>
      </rPr>
      <t>**EN CORTESIA**</t>
    </r>
  </si>
  <si>
    <t xml:space="preserve">Consola de iluminación </t>
  </si>
  <si>
    <t xml:space="preserve">Operador de iluminación </t>
  </si>
  <si>
    <t xml:space="preserve">Tecnicos de iluminación </t>
  </si>
  <si>
    <t>ILUMINACIÓN COCTEL DE BIENVENIDA</t>
  </si>
  <si>
    <t xml:space="preserve">Set de cableado y señal </t>
  </si>
  <si>
    <t>ILUMINACIÓN CENA PARRILLADA</t>
  </si>
  <si>
    <t>MISCELÁNEOS</t>
  </si>
  <si>
    <t>Planta de luz 80 kva turnos de 8 hrs con 50 mts de cableado</t>
  </si>
  <si>
    <t xml:space="preserve">centro de carga </t>
  </si>
  <si>
    <t>Gafetes impreso en PVC, corte en laser</t>
  </si>
  <si>
    <t>Lanyard sublimado</t>
  </si>
  <si>
    <t>Lanyard sublimado sin logo rare to care</t>
  </si>
  <si>
    <t>EVENTSIGHT</t>
  </si>
  <si>
    <t>Eventsight y registro con QR 
Incluye envios por correo y app de eventsight</t>
  </si>
  <si>
    <t>Renta de ipads con base</t>
  </si>
  <si>
    <t xml:space="preserve">MG </t>
  </si>
  <si>
    <t xml:space="preserve">Master Graphic del evento
8 Cortinillas, Save the date, tamplate para presentaciones </t>
  </si>
  <si>
    <t>Coordinador de AV</t>
  </si>
  <si>
    <t>Gastos de operación ( 2 personas en cortesía)</t>
  </si>
  <si>
    <t xml:space="preserve">Hospedaje de personal </t>
  </si>
  <si>
    <t>Transportación de personal</t>
  </si>
  <si>
    <t>Transportación de equipos y materiales</t>
  </si>
  <si>
    <t xml:space="preserve">Hospedaje en habitación 1 sencilla (Ing. Eventsight) y 1 doble OZUM Producción *sujeto a cambios de costo </t>
  </si>
  <si>
    <t>OZUM Prodducción</t>
  </si>
  <si>
    <t>Viáticos OZUM Producción</t>
  </si>
  <si>
    <t xml:space="preserve"> </t>
  </si>
  <si>
    <t>IVA</t>
  </si>
  <si>
    <t xml:space="preserve">FECHA LIMITE DE CONFIRMACIÓN: </t>
  </si>
  <si>
    <t>NOTAS: En el caso de cambios sobre el Master Graphic, a partir del tercer cambio se generara un costos del 30% sobre la tarifa Base</t>
  </si>
  <si>
    <t>STATUS</t>
  </si>
  <si>
    <t>APELLIDO PATERNO</t>
  </si>
  <si>
    <t>APELLIDO MATERNO</t>
  </si>
  <si>
    <t>NOMBRE (S)</t>
  </si>
  <si>
    <t>TIPO DE INVITADO</t>
  </si>
  <si>
    <t>AEROPUERTO MAS CERCANO</t>
  </si>
  <si>
    <t>FECHA</t>
  </si>
  <si>
    <t>AEROLINEA</t>
  </si>
  <si>
    <t>VUELO</t>
  </si>
  <si>
    <t>DE</t>
  </si>
  <si>
    <t>A</t>
  </si>
  <si>
    <t>SALE</t>
  </si>
  <si>
    <t>LLEGA</t>
  </si>
  <si>
    <t>OBSERVACIONES</t>
  </si>
  <si>
    <t>PNR</t>
  </si>
  <si>
    <t>CLAVE</t>
  </si>
  <si>
    <t>ASIENTOS</t>
  </si>
  <si>
    <t>AEROMEXICO</t>
  </si>
  <si>
    <t>SAN LUIS POTOSI</t>
  </si>
  <si>
    <t>CD MEXICO</t>
  </si>
  <si>
    <t>MONTERREY</t>
  </si>
  <si>
    <t>GUADALAJARA</t>
  </si>
  <si>
    <t>- 57 invitados de CDMX</t>
  </si>
  <si>
    <t>- 5 invitados de SLP</t>
  </si>
  <si>
    <t>- 8 invitados de MTY</t>
  </si>
  <si>
    <t>- 7 invitados de GDL</t>
  </si>
  <si>
    <t>LLEGADAS</t>
  </si>
  <si>
    <t>TRAYECTO CIUDAD ORIGEN A AICM</t>
  </si>
  <si>
    <t>TRAYECTO AICM A CUERNAVACA</t>
  </si>
  <si>
    <t xml:space="preserve"> PASAJEROS FORANEOS</t>
  </si>
  <si>
    <t>CD ORIGEN</t>
  </si>
  <si>
    <t xml:space="preserve">ORIGEN </t>
  </si>
  <si>
    <t>DESTINO</t>
  </si>
  <si>
    <t>UNIDAD</t>
  </si>
  <si>
    <t>AICM</t>
  </si>
  <si>
    <t>TRASLADO PRIVADO</t>
  </si>
  <si>
    <t>SPRINTER</t>
  </si>
  <si>
    <t>CUERNAVACA</t>
  </si>
  <si>
    <t>2 (SPEAKER SILLA DE RUEDAS)</t>
  </si>
  <si>
    <t xml:space="preserve">POR DEFINIR </t>
  </si>
  <si>
    <t>VAN</t>
  </si>
  <si>
    <t>POR DEFINIR</t>
  </si>
  <si>
    <t>TRAYECTO CDMX A CUERNAVACA</t>
  </si>
  <si>
    <t xml:space="preserve"> PASAJEROS CDMX</t>
  </si>
  <si>
    <t>PABELLON CUAUHTEMOC</t>
  </si>
  <si>
    <t>SALIDAS</t>
  </si>
  <si>
    <t xml:space="preserve">DESTINO </t>
  </si>
  <si>
    <t>HORARIO DESAYUNO</t>
  </si>
  <si>
    <t>PICKUP TRASLADO A CDMX</t>
  </si>
  <si>
    <t>07:00 -09:00</t>
  </si>
  <si>
    <t>PICKUP TRASLADO AL AICM</t>
  </si>
  <si>
    <t>TRASLADOS AEREOS (TIPO DE TARIFA)</t>
  </si>
  <si>
    <t>ISH</t>
  </si>
  <si>
    <t>COSTO APROXIMADO DE IMPUESTOS SIN IVA</t>
  </si>
  <si>
    <t>IMPORTE TOTAL SIN IVA</t>
  </si>
  <si>
    <t>MONTO ORDEN DE COMPRA</t>
  </si>
  <si>
    <t>AHORRO GENERADO</t>
  </si>
  <si>
    <t>Formato de Variación de Presupuesto</t>
  </si>
  <si>
    <t>Nombre del Evento</t>
  </si>
  <si>
    <t xml:space="preserve">Fecha de Evento </t>
  </si>
  <si>
    <t>Persona a Cargo</t>
  </si>
  <si>
    <t>Requerimientos</t>
  </si>
  <si>
    <t xml:space="preserve">Solicitud Original Licitada   </t>
  </si>
  <si>
    <t xml:space="preserve">Solicitud Final    </t>
  </si>
  <si>
    <t>Variación monetaria</t>
  </si>
  <si>
    <t>Variación %</t>
  </si>
  <si>
    <t>Comentarios</t>
  </si>
  <si>
    <t>Fecha de la solicitud</t>
  </si>
  <si>
    <t>Capacidad</t>
  </si>
  <si>
    <t>Hospedaje</t>
  </si>
  <si>
    <t>Alimentos y Bebidas</t>
  </si>
  <si>
    <t>Montaje | Salones</t>
  </si>
  <si>
    <t>Equipo Audiovisual</t>
  </si>
  <si>
    <t>Stands</t>
  </si>
  <si>
    <t>Contenido Interactivo</t>
  </si>
  <si>
    <t>Inscripciones</t>
  </si>
  <si>
    <t>Ambulancia</t>
  </si>
  <si>
    <t>Otros</t>
  </si>
  <si>
    <t>Traslados Terrestres</t>
  </si>
  <si>
    <t>Transportación  Aérea</t>
  </si>
  <si>
    <t>Gastos de operación</t>
  </si>
  <si>
    <t>Cargo por Manejo de Evento</t>
  </si>
  <si>
    <t>VARIACIÓN</t>
  </si>
  <si>
    <t>:</t>
  </si>
  <si>
    <t>En caso de que la solicitud final exceda en más del 10% a la solicitud original, favor de incluir la justificación correspondiente para este incremento; las razones pueden incluir:</t>
  </si>
  <si>
    <t>Detalle</t>
  </si>
  <si>
    <t>Cambio en el alcance del servicio</t>
  </si>
  <si>
    <t>Ajustes por costos no previstos</t>
  </si>
  <si>
    <t>Errores u omisiones en la cotización inicial</t>
  </si>
  <si>
    <t>Solicitud urgente del negocio</t>
  </si>
  <si>
    <t>Asimismo, deberá indicarse quién autorizó este incremento.</t>
  </si>
  <si>
    <t>ULTIMA COTIZACION</t>
  </si>
  <si>
    <t>CAMBIOS AUTORIZADOS</t>
  </si>
  <si>
    <t>CIERRE CLIENTE</t>
  </si>
  <si>
    <t>ORIGEN</t>
  </si>
  <si>
    <t>NOMBRE</t>
  </si>
  <si>
    <t xml:space="preserve">AEROLINEA </t>
  </si>
  <si>
    <t>CLAVE SABRE</t>
  </si>
  <si>
    <t>BOLETO</t>
  </si>
  <si>
    <t>COMENTARIOS</t>
  </si>
  <si>
    <t>EQUIPAJE</t>
  </si>
  <si>
    <t>TARIFA NETA COTIZADA</t>
  </si>
  <si>
    <t>TARIFA NETA FINAL</t>
  </si>
  <si>
    <t>CARGO POR EMISIÓN</t>
  </si>
  <si>
    <t>TLMK</t>
  </si>
  <si>
    <t>SURNAME</t>
  </si>
  <si>
    <t>FIRSTNAME</t>
  </si>
  <si>
    <t>UCI</t>
  </si>
  <si>
    <t>Type</t>
  </si>
  <si>
    <t>RD</t>
  </si>
  <si>
    <t>Sponsorship</t>
  </si>
  <si>
    <t>Travel</t>
  </si>
  <si>
    <t>Accommodation</t>
  </si>
  <si>
    <t>Donation</t>
  </si>
  <si>
    <t>Grants</t>
  </si>
  <si>
    <t>RegistrationFees</t>
  </si>
  <si>
    <t>Consultancy</t>
  </si>
  <si>
    <t>ConsultancyExpenses</t>
  </si>
  <si>
    <t>JOINT_WORKING</t>
  </si>
  <si>
    <t>Meal</t>
  </si>
  <si>
    <t>FINANCIAL_SUPPORT</t>
  </si>
  <si>
    <t>OTHER_SUPPORT</t>
  </si>
  <si>
    <t>Materials</t>
  </si>
  <si>
    <t>Comment</t>
  </si>
  <si>
    <t>EVENTCODE</t>
  </si>
  <si>
    <t>EventDate</t>
  </si>
  <si>
    <t>Total Amount</t>
  </si>
  <si>
    <t>RIME</t>
  </si>
  <si>
    <t>N/A</t>
  </si>
  <si>
    <t>NO APLICA</t>
  </si>
  <si>
    <t>24/06/2023-28/06/2023</t>
  </si>
  <si>
    <t>STAFF</t>
  </si>
  <si>
    <t>NO.</t>
  </si>
  <si>
    <t>L A</t>
  </si>
  <si>
    <t>RUTA</t>
  </si>
  <si>
    <t>CLASE</t>
  </si>
  <si>
    <t>PASAJERO</t>
  </si>
  <si>
    <t>TARIFA</t>
  </si>
  <si>
    <t>CARGO</t>
  </si>
  <si>
    <t>VISITA INSPECCION</t>
  </si>
  <si>
    <t xml:space="preserve">MÉDICOS </t>
  </si>
  <si>
    <t/>
  </si>
  <si>
    <t>TOTAL:</t>
  </si>
  <si>
    <t>GRAN TOTAL:</t>
  </si>
  <si>
    <t xml:space="preserve">PRORRATEO POR PERSONA: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</si>
</sst>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164" formatCode="&quot;$&quot;#,##0.00;\-&quot;$&quot;#,##0.00"/>
    <numFmt numFmtId="165" formatCode="_-&quot;$&quot;* #,##0.00_-;\-&quot;$&quot;* #,##0.00_-;_-&quot;$&quot;* &quot;-&quot;??_-;_-@_-"/>
    <numFmt numFmtId="166" formatCode="_-&quot;$&quot;* #,##0_-;\-&quot;$&quot;* #,##0_-;_-&quot;$&quot;* &quot;-&quot;??_-;_-@"/>
    <numFmt numFmtId="167" formatCode="_-&quot;$&quot;* #,##0.00_-;\-&quot;$&quot;* #,##0.00_-;_-&quot;$&quot;* &quot;-&quot;??.00_-;_-@"/>
    <numFmt numFmtId="168" formatCode="[$$]#,##0.00"/>
    <numFmt numFmtId="169" formatCode="&quot;$&quot;#,##0.00"/>
    <numFmt numFmtId="170" formatCode="0.0%"/>
    <numFmt numFmtId="171" formatCode="_-&quot;$&quot;* #,##0.00_-;\-&quot;$&quot;* #,##0.00_-;_-&quot;$&quot;* &quot;-&quot;??_-;_-@"/>
    <numFmt numFmtId="172" formatCode="d&quot;-&quot;mmm&quot;-&quot;yy"/>
    <numFmt numFmtId="173" formatCode="0.00;[Red]0.00"/>
    <numFmt numFmtId="174" formatCode="&quot;$&quot;#,##0.00;[Red]&quot;$&quot;#,##0.00"/>
    <numFmt numFmtId="175" formatCode="d&quot;-&quot;mmm&quot;-&quot;yyyy"/>
    <numFmt numFmtId="176" formatCode="[$-1080A]&quot;$&quot;#,##0.00;\-&quot;$&quot;#,##0.00"/>
    <numFmt numFmtId="177" formatCode="_-&quot;$&quot;* #,##0.0_-;\-&quot;$&quot;* #,##0.0_-;_-&quot;$&quot;* &quot;-&quot;??_-;_-@"/>
    <numFmt numFmtId="178" formatCode="_([$$-409]* #,##0.00_);_([$$-409]* \(#,##0.00\);_([$$-409]* &quot;-&quot;??_);_(@_)"/>
  </numFmts>
  <fonts count="73">
    <font>
      <sz val="10"/>
      <color rgb="FF000000"/>
      <name val="Calibri"/>
      <scheme val="minor"/>
    </font>
    <font>
      <sz val="11"/>
      <color theme="1"/>
      <name val="Imago"/>
    </font>
    <font>
      <sz val="10"/>
      <color theme="1"/>
      <name val="Imago"/>
    </font>
    <font>
      <b/>
      <sz val="10"/>
      <color theme="1"/>
      <name val="Imago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0"/>
      <color rgb="FFDD0806"/>
      <name val="Arial"/>
      <family val="2"/>
    </font>
    <font>
      <b/>
      <sz val="11"/>
      <color theme="1"/>
      <name val="Imago"/>
    </font>
    <font>
      <sz val="11"/>
      <color theme="1"/>
      <name val="Arial"/>
      <family val="2"/>
    </font>
    <font>
      <b/>
      <sz val="10"/>
      <color rgb="FFFFFFFF"/>
      <name val="Imago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Imago"/>
    </font>
    <font>
      <b/>
      <sz val="10"/>
      <color rgb="FFDD0806"/>
      <name val="Imago"/>
    </font>
    <font>
      <sz val="10"/>
      <color rgb="FFDD0806"/>
      <name val="Imago"/>
    </font>
    <font>
      <b/>
      <sz val="9"/>
      <color rgb="FFDD0806"/>
      <name val="Imago"/>
    </font>
    <font>
      <sz val="10"/>
      <name val="Calibri"/>
      <family val="2"/>
    </font>
    <font>
      <sz val="10"/>
      <color rgb="FFFFFFFF"/>
      <name val="Imago"/>
    </font>
    <font>
      <sz val="10"/>
      <color rgb="FF000000"/>
      <name val="Imago"/>
    </font>
    <font>
      <sz val="10"/>
      <color rgb="FF000000"/>
      <name val="Arial"/>
      <family val="2"/>
    </font>
    <font>
      <b/>
      <sz val="10"/>
      <color rgb="FF000000"/>
      <name val="Imago"/>
    </font>
    <font>
      <b/>
      <sz val="10"/>
      <color rgb="FF000000"/>
      <name val="Arial"/>
      <family val="2"/>
    </font>
    <font>
      <b/>
      <sz val="14"/>
      <color rgb="FFFFFFFF"/>
      <name val="Imago"/>
    </font>
    <font>
      <b/>
      <sz val="14"/>
      <color theme="1"/>
      <name val="Arial"/>
      <family val="2"/>
    </font>
    <font>
      <b/>
      <sz val="18"/>
      <color rgb="FFFFFFFF"/>
      <name val="Imago"/>
    </font>
    <font>
      <b/>
      <sz val="11"/>
      <color rgb="FF000090"/>
      <name val="Imago"/>
    </font>
    <font>
      <b/>
      <sz val="11"/>
      <color rgb="FFFFFFFF"/>
      <name val="Imago"/>
    </font>
    <font>
      <sz val="11"/>
      <color rgb="FF000090"/>
      <name val="Arial"/>
      <family val="2"/>
    </font>
    <font>
      <sz val="11"/>
      <color rgb="FF000090"/>
      <name val="Imago"/>
    </font>
    <font>
      <b/>
      <sz val="11"/>
      <color rgb="FF000090"/>
      <name val="Arial"/>
      <family val="2"/>
    </font>
    <font>
      <b/>
      <sz val="12"/>
      <color rgb="FFFFFFFF"/>
      <name val="Imago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FF"/>
      <name val="Questrial"/>
    </font>
    <font>
      <sz val="11"/>
      <color theme="1"/>
      <name val="Questrial"/>
    </font>
    <font>
      <sz val="11"/>
      <color rgb="FFFFFFFF"/>
      <name val="Questrial"/>
    </font>
    <font>
      <b/>
      <sz val="11"/>
      <color theme="1"/>
      <name val="Questrial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Imago"/>
    </font>
    <font>
      <sz val="10"/>
      <color rgb="FF000000"/>
      <name val="Calibri"/>
      <family val="2"/>
      <scheme val="minor"/>
    </font>
    <font>
      <sz val="10"/>
      <color rgb="FF333333"/>
      <name val="Arial"/>
      <family val="2"/>
    </font>
    <font>
      <sz val="10"/>
      <color rgb="FFBE1E20"/>
      <name val="Comic Sans MS"/>
      <family val="4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6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3"/>
      <color rgb="FF000000"/>
      <name val="Century Gothic"/>
      <family val="2"/>
    </font>
    <font>
      <b/>
      <sz val="9"/>
      <color rgb="FF000000"/>
      <name val="Century Gothic"/>
      <family val="2"/>
    </font>
    <font>
      <sz val="10"/>
      <color rgb="FF00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0000D4"/>
        <bgColor rgb="FF0000D4"/>
      </patternFill>
    </fill>
    <fill>
      <patternFill patternType="solid">
        <fgColor rgb="FF548DD4"/>
        <bgColor rgb="FF548DD4"/>
      </patternFill>
    </fill>
    <fill>
      <patternFill patternType="solid">
        <fgColor rgb="FFFFFFFF"/>
        <bgColor rgb="FFFFFFFF"/>
      </patternFill>
    </fill>
    <fill>
      <patternFill patternType="solid">
        <fgColor rgb="FF0C0C0C"/>
        <bgColor rgb="FF0C0C0C"/>
      </patternFill>
    </fill>
    <fill>
      <patternFill patternType="solid">
        <fgColor rgb="FFFCF305"/>
        <bgColor rgb="FFFCF305"/>
      </patternFill>
    </fill>
    <fill>
      <patternFill patternType="solid">
        <fgColor rgb="FFFCE5CD"/>
        <bgColor rgb="FFFCE5CD"/>
      </patternFill>
    </fill>
    <fill>
      <patternFill patternType="solid">
        <fgColor rgb="FF073763"/>
        <bgColor rgb="FF073763"/>
      </patternFill>
    </fill>
    <fill>
      <patternFill patternType="solid">
        <fgColor rgb="FF1E4E79"/>
        <bgColor rgb="FF1E4E79"/>
      </patternFill>
    </fill>
    <fill>
      <patternFill patternType="solid">
        <fgColor rgb="FF00FFFF"/>
        <bgColor rgb="FF00FFFF"/>
      </patternFill>
    </fill>
    <fill>
      <patternFill patternType="solid">
        <fgColor rgb="FF969696"/>
        <bgColor rgb="FF969696"/>
      </patternFill>
    </fill>
    <fill>
      <patternFill patternType="solid">
        <fgColor rgb="FFBFBFBF"/>
        <bgColor rgb="FFBFBFBF"/>
      </patternFill>
    </fill>
    <fill>
      <patternFill patternType="solid">
        <fgColor rgb="FFFF603B"/>
        <bgColor rgb="FFFF603B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rgb="FF99CCFF"/>
        <bgColor rgb="FF99CCFF"/>
      </patternFill>
    </fill>
    <fill>
      <patternFill patternType="solid">
        <fgColor rgb="FF7CDDF0"/>
        <bgColor indexed="64"/>
      </patternFill>
    </fill>
    <fill>
      <patternFill patternType="solid">
        <fgColor rgb="FF7CDDF0"/>
        <bgColor indexed="32"/>
      </patternFill>
    </fill>
    <fill>
      <patternFill patternType="solid">
        <fgColor rgb="FF002060"/>
        <bgColor rgb="FF000000"/>
      </patternFill>
    </fill>
  </fills>
  <borders count="1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41" fillId="0" borderId="33"/>
    <xf numFmtId="0" fontId="48" fillId="0" borderId="33"/>
    <xf numFmtId="0" fontId="48" fillId="0" borderId="33"/>
    <xf numFmtId="0" fontId="50" fillId="0" borderId="33"/>
    <xf numFmtId="0" fontId="44" fillId="0" borderId="33" applyNumberFormat="0" applyFill="0" applyBorder="0" applyAlignment="0" applyProtection="0"/>
    <xf numFmtId="0" fontId="64" fillId="0" borderId="33"/>
    <xf numFmtId="165" fontId="72" fillId="0" borderId="0" applyFont="0" applyFill="0" applyBorder="0" applyAlignment="0" applyProtection="0"/>
  </cellStyleXfs>
  <cellXfs count="6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3" fillId="0" borderId="0" xfId="0" applyNumberFormat="1" applyFont="1" applyAlignment="1">
      <alignment horizontal="right" vertical="center" wrapText="1"/>
    </xf>
    <xf numFmtId="15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7" fontId="12" fillId="0" borderId="1" xfId="0" applyNumberFormat="1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168" fontId="2" fillId="0" borderId="9" xfId="0" applyNumberFormat="1" applyFont="1" applyBorder="1" applyAlignment="1">
      <alignment vertical="center" wrapText="1"/>
    </xf>
    <xf numFmtId="167" fontId="8" fillId="0" borderId="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5" fontId="3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9" fillId="2" borderId="10" xfId="0" applyFont="1" applyFill="1" applyBorder="1" applyAlignment="1">
      <alignment horizontal="center" vertical="center" wrapText="1"/>
    </xf>
    <xf numFmtId="9" fontId="9" fillId="2" borderId="10" xfId="0" applyNumberFormat="1" applyFont="1" applyFill="1" applyBorder="1" applyAlignment="1">
      <alignment horizontal="center" vertical="center" wrapText="1"/>
    </xf>
    <xf numFmtId="170" fontId="9" fillId="2" borderId="10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1" fontId="2" fillId="0" borderId="0" xfId="0" applyNumberFormat="1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71" fontId="19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71" fontId="18" fillId="0" borderId="1" xfId="0" applyNumberFormat="1" applyFont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171" fontId="9" fillId="2" borderId="17" xfId="0" applyNumberFormat="1" applyFont="1" applyFill="1" applyBorder="1" applyAlignment="1">
      <alignment vertical="center" wrapText="1"/>
    </xf>
    <xf numFmtId="171" fontId="1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171" fontId="9" fillId="2" borderId="1" xfId="0" applyNumberFormat="1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171" fontId="9" fillId="2" borderId="20" xfId="0" applyNumberFormat="1" applyFont="1" applyFill="1" applyBorder="1" applyAlignment="1">
      <alignment vertical="center" wrapText="1"/>
    </xf>
    <xf numFmtId="171" fontId="9" fillId="0" borderId="14" xfId="0" applyNumberFormat="1" applyFont="1" applyBorder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0" fontId="17" fillId="2" borderId="21" xfId="0" applyFont="1" applyFill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171" fontId="18" fillId="5" borderId="1" xfId="0" applyNumberFormat="1" applyFont="1" applyFill="1" applyBorder="1" applyAlignment="1">
      <alignment vertical="center" wrapText="1"/>
    </xf>
    <xf numFmtId="171" fontId="9" fillId="2" borderId="9" xfId="0" applyNumberFormat="1" applyFont="1" applyFill="1" applyBorder="1" applyAlignment="1">
      <alignment horizontal="center" vertical="center" wrapText="1"/>
    </xf>
    <xf numFmtId="171" fontId="20" fillId="0" borderId="9" xfId="0" applyNumberFormat="1" applyFont="1" applyBorder="1" applyAlignment="1">
      <alignment vertical="center" wrapText="1"/>
    </xf>
    <xf numFmtId="0" fontId="22" fillId="2" borderId="22" xfId="0" applyFont="1" applyFill="1" applyBorder="1" applyAlignment="1">
      <alignment horizontal="center" vertical="center" wrapText="1"/>
    </xf>
    <xf numFmtId="171" fontId="22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6" borderId="22" xfId="0" applyFont="1" applyFill="1" applyBorder="1" applyAlignment="1">
      <alignment horizontal="center" vertical="center" wrapText="1"/>
    </xf>
    <xf numFmtId="171" fontId="12" fillId="6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26" fillId="2" borderId="39" xfId="0" applyFont="1" applyFill="1" applyBorder="1"/>
    <xf numFmtId="0" fontId="10" fillId="2" borderId="39" xfId="0" applyFont="1" applyFill="1" applyBorder="1" applyAlignment="1">
      <alignment horizontal="center"/>
    </xf>
    <xf numFmtId="0" fontId="26" fillId="2" borderId="42" xfId="0" applyFont="1" applyFill="1" applyBorder="1" applyAlignment="1">
      <alignment horizontal="center"/>
    </xf>
    <xf numFmtId="0" fontId="26" fillId="2" borderId="9" xfId="0" applyFont="1" applyFill="1" applyBorder="1"/>
    <xf numFmtId="4" fontId="28" fillId="4" borderId="9" xfId="0" applyNumberFormat="1" applyFont="1" applyFill="1" applyBorder="1" applyAlignment="1">
      <alignment horizontal="center" vertical="center" wrapText="1"/>
    </xf>
    <xf numFmtId="16" fontId="28" fillId="4" borderId="45" xfId="0" applyNumberFormat="1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171" fontId="28" fillId="4" borderId="45" xfId="0" applyNumberFormat="1" applyFont="1" applyFill="1" applyBorder="1" applyAlignment="1">
      <alignment horizontal="center" vertical="center" wrapText="1"/>
    </xf>
    <xf numFmtId="0" fontId="27" fillId="4" borderId="45" xfId="0" applyFont="1" applyFill="1" applyBorder="1" applyAlignment="1">
      <alignment horizontal="center" vertical="center" wrapText="1"/>
    </xf>
    <xf numFmtId="0" fontId="26" fillId="2" borderId="46" xfId="0" applyFont="1" applyFill="1" applyBorder="1"/>
    <xf numFmtId="171" fontId="26" fillId="2" borderId="47" xfId="0" applyNumberFormat="1" applyFont="1" applyFill="1" applyBorder="1" applyAlignment="1">
      <alignment horizontal="center"/>
    </xf>
    <xf numFmtId="171" fontId="26" fillId="2" borderId="48" xfId="0" applyNumberFormat="1" applyFont="1" applyFill="1" applyBorder="1" applyAlignment="1">
      <alignment horizontal="center"/>
    </xf>
    <xf numFmtId="171" fontId="26" fillId="2" borderId="49" xfId="0" applyNumberFormat="1" applyFont="1" applyFill="1" applyBorder="1" applyAlignment="1">
      <alignment horizontal="center"/>
    </xf>
    <xf numFmtId="0" fontId="31" fillId="0" borderId="0" xfId="0" applyFont="1"/>
    <xf numFmtId="0" fontId="2" fillId="7" borderId="9" xfId="0" applyFont="1" applyFill="1" applyBorder="1"/>
    <xf numFmtId="0" fontId="34" fillId="8" borderId="9" xfId="0" applyFont="1" applyFill="1" applyBorder="1" applyAlignment="1">
      <alignment horizontal="center"/>
    </xf>
    <xf numFmtId="169" fontId="35" fillId="0" borderId="9" xfId="0" applyNumberFormat="1" applyFont="1" applyBorder="1" applyAlignment="1">
      <alignment horizontal="center"/>
    </xf>
    <xf numFmtId="174" fontId="35" fillId="0" borderId="9" xfId="0" applyNumberFormat="1" applyFont="1" applyBorder="1" applyAlignment="1">
      <alignment horizontal="center"/>
    </xf>
    <xf numFmtId="0" fontId="34" fillId="9" borderId="0" xfId="0" applyFont="1" applyFill="1" applyAlignment="1">
      <alignment horizontal="center"/>
    </xf>
    <xf numFmtId="0" fontId="34" fillId="9" borderId="0" xfId="0" applyFont="1" applyFill="1" applyAlignment="1">
      <alignment horizontal="center" wrapText="1"/>
    </xf>
    <xf numFmtId="175" fontId="34" fillId="9" borderId="0" xfId="0" applyNumberFormat="1" applyFont="1" applyFill="1" applyAlignment="1">
      <alignment horizontal="center" wrapText="1"/>
    </xf>
    <xf numFmtId="172" fontId="34" fillId="9" borderId="0" xfId="0" applyNumberFormat="1" applyFont="1" applyFill="1" applyAlignment="1">
      <alignment horizontal="center" wrapText="1"/>
    </xf>
    <xf numFmtId="20" fontId="34" fillId="9" borderId="0" xfId="0" applyNumberFormat="1" applyFont="1" applyFill="1" applyAlignment="1">
      <alignment horizontal="center" wrapText="1"/>
    </xf>
    <xf numFmtId="173" fontId="34" fillId="9" borderId="0" xfId="0" applyNumberFormat="1" applyFont="1" applyFill="1" applyAlignment="1">
      <alignment horizontal="center" wrapText="1"/>
    </xf>
    <xf numFmtId="169" fontId="34" fillId="9" borderId="0" xfId="0" applyNumberFormat="1" applyFont="1" applyFill="1" applyAlignment="1">
      <alignment horizontal="center" wrapText="1"/>
    </xf>
    <xf numFmtId="169" fontId="34" fillId="9" borderId="0" xfId="0" applyNumberFormat="1" applyFont="1" applyFill="1" applyAlignment="1">
      <alignment horizontal="center"/>
    </xf>
    <xf numFmtId="169" fontId="37" fillId="10" borderId="0" xfId="0" applyNumberFormat="1" applyFont="1" applyFill="1" applyAlignment="1">
      <alignment horizontal="center" wrapText="1"/>
    </xf>
    <xf numFmtId="169" fontId="34" fillId="8" borderId="0" xfId="0" applyNumberFormat="1" applyFont="1" applyFill="1" applyAlignment="1">
      <alignment horizontal="center" wrapText="1"/>
    </xf>
    <xf numFmtId="0" fontId="38" fillId="12" borderId="9" xfId="0" applyFont="1" applyFill="1" applyBorder="1" applyAlignment="1">
      <alignment horizontal="center"/>
    </xf>
    <xf numFmtId="49" fontId="38" fillId="12" borderId="32" xfId="0" applyNumberFormat="1" applyFont="1" applyFill="1" applyBorder="1" applyAlignment="1">
      <alignment horizontal="center"/>
    </xf>
    <xf numFmtId="49" fontId="38" fillId="13" borderId="32" xfId="0" applyNumberFormat="1" applyFont="1" applyFill="1" applyBorder="1" applyAlignment="1">
      <alignment horizontal="center"/>
    </xf>
    <xf numFmtId="49" fontId="38" fillId="14" borderId="32" xfId="0" applyNumberFormat="1" applyFont="1" applyFill="1" applyBorder="1" applyAlignment="1">
      <alignment horizontal="center"/>
    </xf>
    <xf numFmtId="0" fontId="38" fillId="14" borderId="32" xfId="0" applyFont="1" applyFill="1" applyBorder="1" applyAlignment="1">
      <alignment horizontal="center"/>
    </xf>
    <xf numFmtId="168" fontId="38" fillId="14" borderId="32" xfId="0" applyNumberFormat="1" applyFont="1" applyFill="1" applyBorder="1" applyAlignment="1">
      <alignment horizontal="center"/>
    </xf>
    <xf numFmtId="168" fontId="38" fillId="15" borderId="32" xfId="0" applyNumberFormat="1" applyFont="1" applyFill="1" applyBorder="1" applyAlignment="1">
      <alignment horizontal="center"/>
    </xf>
    <xf numFmtId="14" fontId="38" fillId="14" borderId="32" xfId="0" applyNumberFormat="1" applyFont="1" applyFill="1" applyBorder="1" applyAlignment="1">
      <alignment horizontal="center"/>
    </xf>
    <xf numFmtId="168" fontId="38" fillId="12" borderId="32" xfId="0" applyNumberFormat="1" applyFont="1" applyFill="1" applyBorder="1" applyAlignment="1">
      <alignment horizontal="center"/>
    </xf>
    <xf numFmtId="0" fontId="38" fillId="0" borderId="20" xfId="0" applyFont="1" applyBorder="1"/>
    <xf numFmtId="0" fontId="39" fillId="0" borderId="20" xfId="0" applyFont="1" applyBorder="1" applyAlignment="1">
      <alignment horizontal="right"/>
    </xf>
    <xf numFmtId="0" fontId="38" fillId="0" borderId="20" xfId="0" applyFont="1" applyBorder="1" applyAlignment="1">
      <alignment horizontal="center"/>
    </xf>
    <xf numFmtId="169" fontId="38" fillId="0" borderId="20" xfId="0" applyNumberFormat="1" applyFont="1" applyBorder="1" applyAlignment="1">
      <alignment horizontal="right"/>
    </xf>
    <xf numFmtId="168" fontId="38" fillId="0" borderId="20" xfId="0" applyNumberFormat="1" applyFont="1" applyBorder="1" applyAlignment="1">
      <alignment horizontal="center"/>
    </xf>
    <xf numFmtId="0" fontId="40" fillId="2" borderId="51" xfId="0" applyFont="1" applyFill="1" applyBorder="1" applyAlignment="1">
      <alignment horizontal="center" vertical="center" wrapText="1"/>
    </xf>
    <xf numFmtId="174" fontId="40" fillId="2" borderId="51" xfId="0" applyNumberFormat="1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left" vertical="top" wrapText="1" readingOrder="1"/>
    </xf>
    <xf numFmtId="176" fontId="18" fillId="4" borderId="9" xfId="0" applyNumberFormat="1" applyFont="1" applyFill="1" applyBorder="1" applyAlignment="1">
      <alignment horizontal="left" vertical="top" wrapText="1" readingOrder="1"/>
    </xf>
    <xf numFmtId="0" fontId="3" fillId="11" borderId="51" xfId="0" applyFont="1" applyFill="1" applyBorder="1" applyAlignment="1">
      <alignment horizontal="center" vertical="center" wrapText="1"/>
    </xf>
    <xf numFmtId="174" fontId="3" fillId="11" borderId="51" xfId="0" applyNumberFormat="1" applyFont="1" applyFill="1" applyBorder="1" applyAlignment="1">
      <alignment horizontal="center" vertical="center" wrapText="1"/>
    </xf>
    <xf numFmtId="0" fontId="18" fillId="17" borderId="52" xfId="0" applyFont="1" applyFill="1" applyBorder="1" applyAlignment="1">
      <alignment horizontal="left" vertical="top" wrapText="1" readingOrder="1"/>
    </xf>
    <xf numFmtId="0" fontId="40" fillId="2" borderId="53" xfId="0" applyFont="1" applyFill="1" applyBorder="1" applyAlignment="1">
      <alignment horizontal="center" vertical="center" wrapText="1"/>
    </xf>
    <xf numFmtId="176" fontId="40" fillId="2" borderId="53" xfId="0" applyNumberFormat="1" applyFont="1" applyFill="1" applyBorder="1" applyAlignment="1">
      <alignment vertical="center" wrapText="1"/>
    </xf>
    <xf numFmtId="176" fontId="40" fillId="2" borderId="53" xfId="0" applyNumberFormat="1" applyFont="1" applyFill="1" applyBorder="1" applyAlignment="1">
      <alignment horizontal="center" vertical="center" wrapText="1"/>
    </xf>
    <xf numFmtId="0" fontId="40" fillId="18" borderId="53" xfId="0" applyFont="1" applyFill="1" applyBorder="1" applyAlignment="1">
      <alignment horizontal="center" vertical="center" wrapText="1"/>
    </xf>
    <xf numFmtId="176" fontId="40" fillId="18" borderId="53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0" fillId="0" borderId="33" xfId="0" applyBorder="1"/>
    <xf numFmtId="0" fontId="19" fillId="0" borderId="2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17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vertical="center" wrapText="1"/>
    </xf>
    <xf numFmtId="171" fontId="22" fillId="2" borderId="21" xfId="0" applyNumberFormat="1" applyFont="1" applyFill="1" applyBorder="1" applyAlignment="1">
      <alignment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vertical="center" wrapText="1"/>
    </xf>
    <xf numFmtId="171" fontId="12" fillId="6" borderId="21" xfId="0" applyNumberFormat="1" applyFont="1" applyFill="1" applyBorder="1" applyAlignment="1">
      <alignment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vertical="center" wrapText="1"/>
    </xf>
    <xf numFmtId="0" fontId="32" fillId="0" borderId="9" xfId="0" applyFont="1" applyBorder="1" applyAlignment="1">
      <alignment horizontal="center" vertical="center"/>
    </xf>
    <xf numFmtId="0" fontId="31" fillId="4" borderId="0" xfId="0" applyFont="1" applyFill="1"/>
    <xf numFmtId="172" fontId="31" fillId="4" borderId="0" xfId="0" applyNumberFormat="1" applyFont="1" applyFill="1"/>
    <xf numFmtId="173" fontId="31" fillId="4" borderId="0" xfId="0" applyNumberFormat="1" applyFont="1" applyFill="1"/>
    <xf numFmtId="49" fontId="31" fillId="4" borderId="0" xfId="0" applyNumberFormat="1" applyFont="1" applyFill="1"/>
    <xf numFmtId="174" fontId="31" fillId="4" borderId="0" xfId="0" applyNumberFormat="1" applyFont="1" applyFill="1"/>
    <xf numFmtId="169" fontId="31" fillId="4" borderId="0" xfId="0" applyNumberFormat="1" applyFont="1" applyFill="1"/>
    <xf numFmtId="0" fontId="38" fillId="0" borderId="53" xfId="0" applyFont="1" applyBorder="1"/>
    <xf numFmtId="0" fontId="2" fillId="17" borderId="33" xfId="0" applyFont="1" applyFill="1" applyBorder="1"/>
    <xf numFmtId="0" fontId="2" fillId="17" borderId="33" xfId="0" applyFont="1" applyFill="1" applyBorder="1" applyAlignment="1">
      <alignment horizontal="center"/>
    </xf>
    <xf numFmtId="169" fontId="2" fillId="17" borderId="33" xfId="0" applyNumberFormat="1" applyFont="1" applyFill="1" applyBorder="1"/>
    <xf numFmtId="164" fontId="2" fillId="17" borderId="33" xfId="0" applyNumberFormat="1" applyFont="1" applyFill="1" applyBorder="1"/>
    <xf numFmtId="171" fontId="19" fillId="0" borderId="22" xfId="0" applyNumberFormat="1" applyFont="1" applyBorder="1" applyAlignment="1">
      <alignment horizontal="center" vertical="center" wrapText="1"/>
    </xf>
    <xf numFmtId="171" fontId="2" fillId="0" borderId="33" xfId="0" applyNumberFormat="1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16" fontId="0" fillId="0" borderId="59" xfId="0" applyNumberFormat="1" applyBorder="1" applyAlignment="1">
      <alignment horizontal="center" vertical="center"/>
    </xf>
    <xf numFmtId="0" fontId="19" fillId="0" borderId="55" xfId="0" applyFont="1" applyBorder="1" applyAlignment="1">
      <alignment wrapText="1"/>
    </xf>
    <xf numFmtId="0" fontId="19" fillId="19" borderId="61" xfId="0" applyFont="1" applyFill="1" applyBorder="1" applyAlignment="1">
      <alignment wrapText="1"/>
    </xf>
    <xf numFmtId="177" fontId="22" fillId="2" borderId="1" xfId="0" applyNumberFormat="1" applyFont="1" applyFill="1" applyBorder="1" applyAlignment="1">
      <alignment vertical="center" wrapText="1"/>
    </xf>
    <xf numFmtId="0" fontId="19" fillId="20" borderId="22" xfId="0" applyFont="1" applyFill="1" applyBorder="1" applyAlignment="1">
      <alignment vertical="center" wrapText="1"/>
    </xf>
    <xf numFmtId="171" fontId="19" fillId="20" borderId="1" xfId="0" applyNumberFormat="1" applyFont="1" applyFill="1" applyBorder="1" applyAlignment="1">
      <alignment vertical="center" wrapText="1"/>
    </xf>
    <xf numFmtId="0" fontId="0" fillId="20" borderId="0" xfId="0" applyFill="1"/>
    <xf numFmtId="171" fontId="19" fillId="0" borderId="15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71" fontId="19" fillId="0" borderId="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71" fontId="18" fillId="0" borderId="22" xfId="0" applyNumberFormat="1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56" xfId="0" applyFont="1" applyBorder="1" applyAlignment="1">
      <alignment vertical="center" wrapText="1"/>
    </xf>
    <xf numFmtId="165" fontId="0" fillId="20" borderId="0" xfId="0" applyNumberFormat="1" applyFill="1"/>
    <xf numFmtId="0" fontId="19" fillId="0" borderId="16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16" fontId="5" fillId="0" borderId="33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3" fontId="19" fillId="0" borderId="1" xfId="0" applyNumberFormat="1" applyFont="1" applyBorder="1" applyAlignment="1">
      <alignment horizontal="left" vertical="top" wrapText="1"/>
    </xf>
    <xf numFmtId="171" fontId="19" fillId="0" borderId="2" xfId="0" applyNumberFormat="1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171" fontId="19" fillId="0" borderId="16" xfId="0" applyNumberFormat="1" applyFont="1" applyBorder="1" applyAlignment="1">
      <alignment horizontal="center" vertical="center" wrapText="1"/>
    </xf>
    <xf numFmtId="16" fontId="11" fillId="0" borderId="1" xfId="0" applyNumberFormat="1" applyFont="1" applyBorder="1" applyAlignment="1">
      <alignment horizontal="center" vertical="center" wrapText="1"/>
    </xf>
    <xf numFmtId="16" fontId="41" fillId="0" borderId="51" xfId="0" applyNumberFormat="1" applyFont="1" applyBorder="1" applyAlignment="1">
      <alignment horizontal="center" vertical="center"/>
    </xf>
    <xf numFmtId="16" fontId="0" fillId="0" borderId="60" xfId="0" applyNumberFormat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41" fillId="0" borderId="60" xfId="0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top" wrapText="1"/>
    </xf>
    <xf numFmtId="16" fontId="41" fillId="0" borderId="60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vertical="center" wrapText="1"/>
    </xf>
    <xf numFmtId="0" fontId="19" fillId="19" borderId="64" xfId="0" applyFont="1" applyFill="1" applyBorder="1" applyAlignment="1">
      <alignment wrapText="1"/>
    </xf>
    <xf numFmtId="44" fontId="0" fillId="20" borderId="0" xfId="0" applyNumberFormat="1" applyFill="1"/>
    <xf numFmtId="165" fontId="49" fillId="21" borderId="0" xfId="0" applyNumberFormat="1" applyFont="1" applyFill="1"/>
    <xf numFmtId="0" fontId="45" fillId="0" borderId="33" xfId="5" applyFont="1" applyAlignment="1">
      <alignment vertical="center" wrapText="1"/>
    </xf>
    <xf numFmtId="16" fontId="41" fillId="0" borderId="61" xfId="0" applyNumberFormat="1" applyFont="1" applyBorder="1" applyAlignment="1">
      <alignment horizontal="center" vertical="center"/>
    </xf>
    <xf numFmtId="16" fontId="41" fillId="0" borderId="1" xfId="0" applyNumberFormat="1" applyFont="1" applyBorder="1" applyAlignment="1">
      <alignment horizontal="center" vertical="center"/>
    </xf>
    <xf numFmtId="165" fontId="41" fillId="20" borderId="0" xfId="0" applyNumberFormat="1" applyFont="1" applyFill="1"/>
    <xf numFmtId="171" fontId="19" fillId="0" borderId="2" xfId="0" applyNumberFormat="1" applyFont="1" applyBorder="1" applyAlignment="1">
      <alignment vertical="center" wrapText="1"/>
    </xf>
    <xf numFmtId="171" fontId="18" fillId="0" borderId="2" xfId="0" applyNumberFormat="1" applyFont="1" applyBorder="1" applyAlignment="1">
      <alignment vertical="center" wrapText="1"/>
    </xf>
    <xf numFmtId="171" fontId="19" fillId="0" borderId="68" xfId="0" applyNumberFormat="1" applyFont="1" applyBorder="1" applyAlignment="1">
      <alignment vertical="center" wrapText="1"/>
    </xf>
    <xf numFmtId="0" fontId="19" fillId="0" borderId="68" xfId="0" applyFont="1" applyBorder="1" applyAlignment="1">
      <alignment horizontal="center" vertical="center" wrapText="1"/>
    </xf>
    <xf numFmtId="171" fontId="18" fillId="0" borderId="68" xfId="0" applyNumberFormat="1" applyFont="1" applyBorder="1" applyAlignment="1">
      <alignment vertical="center" wrapText="1"/>
    </xf>
    <xf numFmtId="171" fontId="18" fillId="0" borderId="69" xfId="0" applyNumberFormat="1" applyFont="1" applyBorder="1" applyAlignment="1">
      <alignment vertical="center" wrapText="1"/>
    </xf>
    <xf numFmtId="171" fontId="18" fillId="0" borderId="71" xfId="0" applyNumberFormat="1" applyFont="1" applyBorder="1" applyAlignment="1">
      <alignment vertical="center" wrapText="1"/>
    </xf>
    <xf numFmtId="171" fontId="19" fillId="0" borderId="73" xfId="0" applyNumberFormat="1" applyFont="1" applyBorder="1" applyAlignment="1">
      <alignment vertical="center" wrapText="1"/>
    </xf>
    <xf numFmtId="0" fontId="19" fillId="0" borderId="73" xfId="0" applyFont="1" applyBorder="1" applyAlignment="1">
      <alignment horizontal="center" vertical="center" wrapText="1"/>
    </xf>
    <xf numFmtId="171" fontId="18" fillId="0" borderId="73" xfId="0" applyNumberFormat="1" applyFont="1" applyBorder="1" applyAlignment="1">
      <alignment vertical="center" wrapText="1"/>
    </xf>
    <xf numFmtId="171" fontId="18" fillId="0" borderId="74" xfId="0" applyNumberFormat="1" applyFont="1" applyBorder="1" applyAlignment="1">
      <alignment vertical="center" wrapText="1"/>
    </xf>
    <xf numFmtId="0" fontId="19" fillId="0" borderId="67" xfId="0" applyFont="1" applyBorder="1" applyAlignment="1">
      <alignment vertical="center" wrapText="1"/>
    </xf>
    <xf numFmtId="0" fontId="19" fillId="0" borderId="70" xfId="0" applyFont="1" applyBorder="1" applyAlignment="1">
      <alignment vertical="center" wrapText="1"/>
    </xf>
    <xf numFmtId="0" fontId="19" fillId="0" borderId="72" xfId="0" applyFont="1" applyBorder="1" applyAlignment="1">
      <alignment vertical="center" wrapText="1"/>
    </xf>
    <xf numFmtId="16" fontId="41" fillId="0" borderId="63" xfId="0" applyNumberFormat="1" applyFont="1" applyBorder="1" applyAlignment="1">
      <alignment horizontal="center" vertical="center"/>
    </xf>
    <xf numFmtId="16" fontId="51" fillId="26" borderId="9" xfId="0" applyNumberFormat="1" applyFont="1" applyFill="1" applyBorder="1" applyAlignment="1">
      <alignment horizontal="center"/>
    </xf>
    <xf numFmtId="16" fontId="51" fillId="26" borderId="43" xfId="0" applyNumberFormat="1" applyFont="1" applyFill="1" applyBorder="1" applyAlignment="1">
      <alignment horizontal="center"/>
    </xf>
    <xf numFmtId="0" fontId="52" fillId="0" borderId="0" xfId="0" applyFont="1"/>
    <xf numFmtId="0" fontId="52" fillId="0" borderId="33" xfId="0" applyFont="1" applyBorder="1"/>
    <xf numFmtId="0" fontId="52" fillId="20" borderId="81" xfId="0" applyFont="1" applyFill="1" applyBorder="1" applyAlignment="1">
      <alignment horizontal="center" vertical="center"/>
    </xf>
    <xf numFmtId="0" fontId="52" fillId="20" borderId="79" xfId="0" applyFont="1" applyFill="1" applyBorder="1" applyAlignment="1">
      <alignment horizontal="center"/>
    </xf>
    <xf numFmtId="1" fontId="54" fillId="20" borderId="79" xfId="2" applyNumberFormat="1" applyFont="1" applyFill="1" applyBorder="1" applyAlignment="1">
      <alignment horizontal="center" vertical="center"/>
    </xf>
    <xf numFmtId="16" fontId="54" fillId="20" borderId="79" xfId="2" applyNumberFormat="1" applyFont="1" applyFill="1" applyBorder="1" applyAlignment="1">
      <alignment horizontal="center" vertical="center"/>
    </xf>
    <xf numFmtId="0" fontId="54" fillId="20" borderId="79" xfId="2" applyFont="1" applyFill="1" applyBorder="1" applyAlignment="1">
      <alignment horizontal="center" vertical="center"/>
    </xf>
    <xf numFmtId="20" fontId="54" fillId="20" borderId="80" xfId="2" applyNumberFormat="1" applyFont="1" applyFill="1" applyBorder="1" applyAlignment="1">
      <alignment horizontal="center" vertical="center"/>
    </xf>
    <xf numFmtId="20" fontId="54" fillId="20" borderId="79" xfId="2" applyNumberFormat="1" applyFont="1" applyFill="1" applyBorder="1" applyAlignment="1">
      <alignment horizontal="center" vertical="center"/>
    </xf>
    <xf numFmtId="0" fontId="52" fillId="20" borderId="84" xfId="0" applyFont="1" applyFill="1" applyBorder="1" applyAlignment="1">
      <alignment horizontal="center" vertical="center"/>
    </xf>
    <xf numFmtId="0" fontId="52" fillId="20" borderId="85" xfId="0" applyFont="1" applyFill="1" applyBorder="1" applyAlignment="1">
      <alignment horizontal="center"/>
    </xf>
    <xf numFmtId="0" fontId="52" fillId="0" borderId="84" xfId="0" applyFont="1" applyBorder="1" applyAlignment="1">
      <alignment horizontal="center"/>
    </xf>
    <xf numFmtId="0" fontId="52" fillId="0" borderId="85" xfId="0" applyFont="1" applyBorder="1" applyAlignment="1">
      <alignment horizontal="center"/>
    </xf>
    <xf numFmtId="16" fontId="52" fillId="0" borderId="85" xfId="0" applyNumberFormat="1" applyFont="1" applyBorder="1" applyAlignment="1">
      <alignment horizontal="center"/>
    </xf>
    <xf numFmtId="0" fontId="53" fillId="24" borderId="82" xfId="2" applyFont="1" applyFill="1" applyBorder="1" applyAlignment="1">
      <alignment horizontal="center" vertical="center"/>
    </xf>
    <xf numFmtId="0" fontId="53" fillId="24" borderId="83" xfId="2" applyFont="1" applyFill="1" applyBorder="1" applyAlignment="1">
      <alignment horizontal="center" vertical="center"/>
    </xf>
    <xf numFmtId="0" fontId="55" fillId="11" borderId="51" xfId="0" applyFont="1" applyFill="1" applyBorder="1" applyAlignment="1">
      <alignment horizontal="center"/>
    </xf>
    <xf numFmtId="0" fontId="55" fillId="11" borderId="75" xfId="0" applyFont="1" applyFill="1" applyBorder="1" applyAlignment="1">
      <alignment horizontal="center"/>
    </xf>
    <xf numFmtId="0" fontId="55" fillId="11" borderId="76" xfId="0" applyFont="1" applyFill="1" applyBorder="1" applyAlignment="1">
      <alignment horizontal="center"/>
    </xf>
    <xf numFmtId="0" fontId="55" fillId="22" borderId="9" xfId="0" applyFont="1" applyFill="1" applyBorder="1" applyAlignment="1">
      <alignment horizontal="center"/>
    </xf>
    <xf numFmtId="0" fontId="55" fillId="22" borderId="51" xfId="0" applyFont="1" applyFill="1" applyBorder="1" applyAlignment="1">
      <alignment horizontal="center"/>
    </xf>
    <xf numFmtId="0" fontId="55" fillId="22" borderId="75" xfId="0" applyFont="1" applyFill="1" applyBorder="1" applyAlignment="1">
      <alignment horizontal="center"/>
    </xf>
    <xf numFmtId="0" fontId="56" fillId="4" borderId="77" xfId="0" applyFont="1" applyFill="1" applyBorder="1"/>
    <xf numFmtId="0" fontId="57" fillId="23" borderId="75" xfId="0" applyFont="1" applyFill="1" applyBorder="1" applyAlignment="1">
      <alignment horizontal="center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8" fillId="0" borderId="33" xfId="0" applyFont="1" applyBorder="1" applyAlignment="1">
      <alignment horizontal="center"/>
    </xf>
    <xf numFmtId="0" fontId="59" fillId="19" borderId="9" xfId="0" applyFont="1" applyFill="1" applyBorder="1" applyAlignment="1">
      <alignment horizontal="center"/>
    </xf>
    <xf numFmtId="20" fontId="59" fillId="19" borderId="9" xfId="0" applyNumberFormat="1" applyFont="1" applyFill="1" applyBorder="1" applyAlignment="1">
      <alignment horizontal="center"/>
    </xf>
    <xf numFmtId="20" fontId="60" fillId="0" borderId="9" xfId="0" applyNumberFormat="1" applyFont="1" applyBorder="1" applyAlignment="1">
      <alignment horizontal="center"/>
    </xf>
    <xf numFmtId="0" fontId="52" fillId="0" borderId="9" xfId="0" applyFont="1" applyBorder="1" applyAlignment="1">
      <alignment horizontal="center"/>
    </xf>
    <xf numFmtId="0" fontId="54" fillId="20" borderId="78" xfId="2" applyFont="1" applyFill="1" applyBorder="1" applyAlignment="1">
      <alignment horizontal="center" vertical="center"/>
    </xf>
    <xf numFmtId="0" fontId="56" fillId="0" borderId="33" xfId="0" applyFont="1" applyBorder="1"/>
    <xf numFmtId="0" fontId="56" fillId="0" borderId="0" xfId="0" applyFont="1"/>
    <xf numFmtId="1" fontId="54" fillId="20" borderId="78" xfId="2" applyNumberFormat="1" applyFont="1" applyFill="1" applyBorder="1" applyAlignment="1">
      <alignment horizontal="center" vertical="center"/>
    </xf>
    <xf numFmtId="20" fontId="60" fillId="19" borderId="9" xfId="0" applyNumberFormat="1" applyFont="1" applyFill="1" applyBorder="1" applyAlignment="1">
      <alignment horizontal="center"/>
    </xf>
    <xf numFmtId="0" fontId="53" fillId="24" borderId="87" xfId="2" applyFont="1" applyFill="1" applyBorder="1" applyAlignment="1">
      <alignment horizontal="center" vertical="center"/>
    </xf>
    <xf numFmtId="0" fontId="53" fillId="24" borderId="88" xfId="2" applyFont="1" applyFill="1" applyBorder="1" applyAlignment="1">
      <alignment horizontal="center" vertical="center"/>
    </xf>
    <xf numFmtId="0" fontId="53" fillId="25" borderId="88" xfId="3" applyFont="1" applyFill="1" applyBorder="1" applyAlignment="1">
      <alignment horizontal="center" vertical="center" wrapText="1"/>
    </xf>
    <xf numFmtId="0" fontId="53" fillId="25" borderId="89" xfId="3" applyFont="1" applyFill="1" applyBorder="1" applyAlignment="1">
      <alignment horizontal="center" vertical="center" wrapText="1"/>
    </xf>
    <xf numFmtId="0" fontId="52" fillId="20" borderId="54" xfId="0" applyFont="1" applyFill="1" applyBorder="1" applyAlignment="1">
      <alignment horizontal="center"/>
    </xf>
    <xf numFmtId="20" fontId="54" fillId="20" borderId="54" xfId="2" applyNumberFormat="1" applyFont="1" applyFill="1" applyBorder="1" applyAlignment="1">
      <alignment horizontal="center" vertical="center"/>
    </xf>
    <xf numFmtId="1" fontId="54" fillId="20" borderId="54" xfId="2" applyNumberFormat="1" applyFont="1" applyFill="1" applyBorder="1" applyAlignment="1">
      <alignment horizontal="center" vertical="center"/>
    </xf>
    <xf numFmtId="16" fontId="54" fillId="20" borderId="54" xfId="2" applyNumberFormat="1" applyFont="1" applyFill="1" applyBorder="1" applyAlignment="1">
      <alignment horizontal="center" vertical="center"/>
    </xf>
    <xf numFmtId="0" fontId="54" fillId="20" borderId="54" xfId="2" applyFont="1" applyFill="1" applyBorder="1" applyAlignment="1">
      <alignment horizontal="center" vertical="center"/>
    </xf>
    <xf numFmtId="20" fontId="54" fillId="20" borderId="86" xfId="2" applyNumberFormat="1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53" fillId="25" borderId="54" xfId="3" applyFont="1" applyFill="1" applyBorder="1" applyAlignment="1">
      <alignment horizontal="center" vertical="center" wrapText="1"/>
    </xf>
    <xf numFmtId="1" fontId="53" fillId="25" borderId="54" xfId="3" applyNumberFormat="1" applyFont="1" applyFill="1" applyBorder="1" applyAlignment="1">
      <alignment horizontal="center" vertical="center" wrapText="1"/>
    </xf>
    <xf numFmtId="0" fontId="53" fillId="25" borderId="93" xfId="3" applyFont="1" applyFill="1" applyBorder="1" applyAlignment="1">
      <alignment horizontal="center" vertical="center" wrapText="1"/>
    </xf>
    <xf numFmtId="20" fontId="53" fillId="20" borderId="94" xfId="2" applyNumberFormat="1" applyFont="1" applyFill="1" applyBorder="1" applyAlignment="1">
      <alignment horizontal="center" vertical="center"/>
    </xf>
    <xf numFmtId="20" fontId="53" fillId="0" borderId="94" xfId="2" applyNumberFormat="1" applyFont="1" applyBorder="1" applyAlignment="1">
      <alignment horizontal="center" vertical="center"/>
    </xf>
    <xf numFmtId="0" fontId="53" fillId="25" borderId="95" xfId="3" applyFont="1" applyFill="1" applyBorder="1" applyAlignment="1">
      <alignment horizontal="center" vertical="center" wrapText="1"/>
    </xf>
    <xf numFmtId="1" fontId="53" fillId="25" borderId="96" xfId="3" applyNumberFormat="1" applyFont="1" applyFill="1" applyBorder="1" applyAlignment="1">
      <alignment horizontal="center" vertical="center" wrapText="1"/>
    </xf>
    <xf numFmtId="0" fontId="53" fillId="25" borderId="96" xfId="3" applyFont="1" applyFill="1" applyBorder="1" applyAlignment="1">
      <alignment horizontal="center" vertical="center" wrapText="1"/>
    </xf>
    <xf numFmtId="0" fontId="53" fillId="25" borderId="97" xfId="3" applyFont="1" applyFill="1" applyBorder="1" applyAlignment="1">
      <alignment horizontal="center" vertical="center" wrapText="1"/>
    </xf>
    <xf numFmtId="20" fontId="54" fillId="20" borderId="98" xfId="2" applyNumberFormat="1" applyFont="1" applyFill="1" applyBorder="1" applyAlignment="1">
      <alignment horizontal="center" vertical="center"/>
    </xf>
    <xf numFmtId="20" fontId="53" fillId="20" borderId="99" xfId="2" applyNumberFormat="1" applyFont="1" applyFill="1" applyBorder="1" applyAlignment="1">
      <alignment horizontal="center" vertical="center"/>
    </xf>
    <xf numFmtId="20" fontId="53" fillId="0" borderId="99" xfId="2" applyNumberFormat="1" applyFont="1" applyBorder="1" applyAlignment="1">
      <alignment horizontal="center" vertical="center"/>
    </xf>
    <xf numFmtId="0" fontId="52" fillId="0" borderId="100" xfId="0" applyFont="1" applyBorder="1" applyAlignment="1">
      <alignment horizontal="center"/>
    </xf>
    <xf numFmtId="0" fontId="52" fillId="0" borderId="101" xfId="0" applyFont="1" applyBorder="1" applyAlignment="1">
      <alignment horizontal="center"/>
    </xf>
    <xf numFmtId="16" fontId="52" fillId="0" borderId="101" xfId="0" applyNumberFormat="1" applyFont="1" applyBorder="1" applyAlignment="1">
      <alignment horizontal="center"/>
    </xf>
    <xf numFmtId="20" fontId="54" fillId="20" borderId="94" xfId="2" applyNumberFormat="1" applyFont="1" applyFill="1" applyBorder="1" applyAlignment="1">
      <alignment horizontal="center" vertical="center"/>
    </xf>
    <xf numFmtId="20" fontId="54" fillId="20" borderId="90" xfId="2" applyNumberFormat="1" applyFont="1" applyFill="1" applyBorder="1" applyAlignment="1">
      <alignment horizontal="center" vertical="center"/>
    </xf>
    <xf numFmtId="0" fontId="54" fillId="20" borderId="78" xfId="2" applyFont="1" applyFill="1" applyBorder="1" applyAlignment="1">
      <alignment horizontal="center" vertical="center" wrapText="1"/>
    </xf>
    <xf numFmtId="0" fontId="54" fillId="20" borderId="103" xfId="2" applyFont="1" applyFill="1" applyBorder="1" applyAlignment="1">
      <alignment horizontal="center" vertical="center" wrapText="1"/>
    </xf>
    <xf numFmtId="1" fontId="53" fillId="25" borderId="104" xfId="3" applyNumberFormat="1" applyFont="1" applyFill="1" applyBorder="1" applyAlignment="1">
      <alignment horizontal="center" vertical="center" wrapText="1"/>
    </xf>
    <xf numFmtId="0" fontId="53" fillId="25" borderId="104" xfId="3" applyFont="1" applyFill="1" applyBorder="1" applyAlignment="1">
      <alignment horizontal="center" vertical="center" wrapText="1"/>
    </xf>
    <xf numFmtId="1" fontId="54" fillId="20" borderId="95" xfId="2" applyNumberFormat="1" applyFont="1" applyFill="1" applyBorder="1" applyAlignment="1">
      <alignment horizontal="center" vertical="center"/>
    </xf>
    <xf numFmtId="16" fontId="54" fillId="20" borderId="97" xfId="2" applyNumberFormat="1" applyFont="1" applyFill="1" applyBorder="1" applyAlignment="1">
      <alignment horizontal="center" vertical="center"/>
    </xf>
    <xf numFmtId="1" fontId="54" fillId="20" borderId="98" xfId="2" applyNumberFormat="1" applyFont="1" applyFill="1" applyBorder="1" applyAlignment="1">
      <alignment horizontal="center" vertical="center"/>
    </xf>
    <xf numFmtId="16" fontId="54" fillId="20" borderId="99" xfId="2" applyNumberFormat="1" applyFont="1" applyFill="1" applyBorder="1" applyAlignment="1">
      <alignment horizontal="center" vertical="center"/>
    </xf>
    <xf numFmtId="1" fontId="54" fillId="20" borderId="105" xfId="2" applyNumberFormat="1" applyFont="1" applyFill="1" applyBorder="1" applyAlignment="1">
      <alignment horizontal="center" vertical="center"/>
    </xf>
    <xf numFmtId="16" fontId="54" fillId="20" borderId="106" xfId="2" applyNumberFormat="1" applyFont="1" applyFill="1" applyBorder="1" applyAlignment="1">
      <alignment horizontal="center" vertical="center"/>
    </xf>
    <xf numFmtId="20" fontId="54" fillId="20" borderId="109" xfId="2" applyNumberFormat="1" applyFont="1" applyFill="1" applyBorder="1" applyAlignment="1">
      <alignment horizontal="center" vertical="center"/>
    </xf>
    <xf numFmtId="20" fontId="54" fillId="20" borderId="91" xfId="2" applyNumberFormat="1" applyFont="1" applyFill="1" applyBorder="1" applyAlignment="1">
      <alignment horizontal="center" vertical="center"/>
    </xf>
    <xf numFmtId="0" fontId="53" fillId="25" borderId="110" xfId="3" applyFont="1" applyFill="1" applyBorder="1" applyAlignment="1">
      <alignment horizontal="center" vertical="center" wrapText="1"/>
    </xf>
    <xf numFmtId="20" fontId="54" fillId="20" borderId="111" xfId="2" applyNumberFormat="1" applyFont="1" applyFill="1" applyBorder="1" applyAlignment="1">
      <alignment horizontal="center" vertical="center"/>
    </xf>
    <xf numFmtId="20" fontId="54" fillId="20" borderId="112" xfId="2" applyNumberFormat="1" applyFont="1" applyFill="1" applyBorder="1" applyAlignment="1">
      <alignment horizontal="center" vertical="center"/>
    </xf>
    <xf numFmtId="20" fontId="54" fillId="20" borderId="113" xfId="2" applyNumberFormat="1" applyFont="1" applyFill="1" applyBorder="1" applyAlignment="1">
      <alignment horizontal="center" vertical="center"/>
    </xf>
    <xf numFmtId="0" fontId="53" fillId="24" borderId="114" xfId="2" applyFont="1" applyFill="1" applyBorder="1" applyAlignment="1">
      <alignment horizontal="center" vertical="center"/>
    </xf>
    <xf numFmtId="0" fontId="53" fillId="24" borderId="104" xfId="2" applyFont="1" applyFill="1" applyBorder="1" applyAlignment="1">
      <alignment horizontal="center" vertical="center"/>
    </xf>
    <xf numFmtId="0" fontId="52" fillId="20" borderId="95" xfId="0" applyFont="1" applyFill="1" applyBorder="1" applyAlignment="1">
      <alignment horizontal="center" vertical="center"/>
    </xf>
    <xf numFmtId="0" fontId="52" fillId="20" borderId="96" xfId="0" applyFont="1" applyFill="1" applyBorder="1" applyAlignment="1">
      <alignment horizontal="center"/>
    </xf>
    <xf numFmtId="1" fontId="54" fillId="20" borderId="96" xfId="2" applyNumberFormat="1" applyFont="1" applyFill="1" applyBorder="1" applyAlignment="1">
      <alignment horizontal="center" vertical="center"/>
    </xf>
    <xf numFmtId="16" fontId="54" fillId="20" borderId="96" xfId="2" applyNumberFormat="1" applyFont="1" applyFill="1" applyBorder="1" applyAlignment="1">
      <alignment horizontal="center" vertical="center"/>
    </xf>
    <xf numFmtId="20" fontId="54" fillId="20" borderId="115" xfId="2" applyNumberFormat="1" applyFont="1" applyFill="1" applyBorder="1" applyAlignment="1">
      <alignment horizontal="center" vertical="center"/>
    </xf>
    <xf numFmtId="20" fontId="54" fillId="20" borderId="97" xfId="2" applyNumberFormat="1" applyFont="1" applyFill="1" applyBorder="1" applyAlignment="1">
      <alignment horizontal="center" vertical="center"/>
    </xf>
    <xf numFmtId="0" fontId="52" fillId="20" borderId="116" xfId="0" applyFont="1" applyFill="1" applyBorder="1" applyAlignment="1">
      <alignment horizontal="center" vertical="center"/>
    </xf>
    <xf numFmtId="20" fontId="54" fillId="20" borderId="117" xfId="2" applyNumberFormat="1" applyFont="1" applyFill="1" applyBorder="1" applyAlignment="1">
      <alignment horizontal="center" vertical="center"/>
    </xf>
    <xf numFmtId="0" fontId="52" fillId="20" borderId="105" xfId="0" applyFont="1" applyFill="1" applyBorder="1" applyAlignment="1">
      <alignment horizontal="center" vertical="center"/>
    </xf>
    <xf numFmtId="0" fontId="52" fillId="20" borderId="118" xfId="0" applyFont="1" applyFill="1" applyBorder="1" applyAlignment="1">
      <alignment horizontal="center"/>
    </xf>
    <xf numFmtId="20" fontId="54" fillId="20" borderId="118" xfId="2" applyNumberFormat="1" applyFont="1" applyFill="1" applyBorder="1" applyAlignment="1">
      <alignment horizontal="center" vertical="center"/>
    </xf>
    <xf numFmtId="1" fontId="54" fillId="20" borderId="118" xfId="2" applyNumberFormat="1" applyFont="1" applyFill="1" applyBorder="1" applyAlignment="1">
      <alignment horizontal="center" vertical="center"/>
    </xf>
    <xf numFmtId="16" fontId="54" fillId="20" borderId="118" xfId="2" applyNumberFormat="1" applyFont="1" applyFill="1" applyBorder="1" applyAlignment="1">
      <alignment horizontal="center" vertical="center"/>
    </xf>
    <xf numFmtId="0" fontId="54" fillId="20" borderId="118" xfId="2" applyFont="1" applyFill="1" applyBorder="1" applyAlignment="1">
      <alignment horizontal="center" vertical="center"/>
    </xf>
    <xf numFmtId="20" fontId="54" fillId="20" borderId="119" xfId="2" applyNumberFormat="1" applyFont="1" applyFill="1" applyBorder="1" applyAlignment="1">
      <alignment horizontal="center" vertical="center"/>
    </xf>
    <xf numFmtId="20" fontId="54" fillId="20" borderId="106" xfId="2" applyNumberFormat="1" applyFont="1" applyFill="1" applyBorder="1" applyAlignment="1">
      <alignment horizontal="center" vertical="center"/>
    </xf>
    <xf numFmtId="0" fontId="53" fillId="25" borderId="58" xfId="3" applyFont="1" applyFill="1" applyBorder="1" applyAlignment="1">
      <alignment horizontal="center" vertical="center" wrapText="1"/>
    </xf>
    <xf numFmtId="1" fontId="53" fillId="25" borderId="58" xfId="3" applyNumberFormat="1" applyFont="1" applyFill="1" applyBorder="1" applyAlignment="1">
      <alignment horizontal="center" vertical="center" wrapText="1"/>
    </xf>
    <xf numFmtId="0" fontId="53" fillId="25" borderId="120" xfId="3" applyFont="1" applyFill="1" applyBorder="1" applyAlignment="1">
      <alignment horizontal="center" vertical="center" wrapText="1"/>
    </xf>
    <xf numFmtId="20" fontId="54" fillId="20" borderId="96" xfId="2" applyNumberFormat="1" applyFont="1" applyFill="1" applyBorder="1" applyAlignment="1">
      <alignment horizontal="center" vertical="center"/>
    </xf>
    <xf numFmtId="0" fontId="54" fillId="20" borderId="96" xfId="2" applyFont="1" applyFill="1" applyBorder="1" applyAlignment="1">
      <alignment horizontal="center" vertical="center"/>
    </xf>
    <xf numFmtId="20" fontId="53" fillId="0" borderId="97" xfId="2" applyNumberFormat="1" applyFont="1" applyBorder="1" applyAlignment="1">
      <alignment horizontal="center" vertical="center"/>
    </xf>
    <xf numFmtId="0" fontId="52" fillId="20" borderId="98" xfId="0" applyFont="1" applyFill="1" applyBorder="1" applyAlignment="1">
      <alignment horizontal="center" vertical="center"/>
    </xf>
    <xf numFmtId="20" fontId="53" fillId="0" borderId="106" xfId="2" applyNumberFormat="1" applyFont="1" applyBorder="1" applyAlignment="1">
      <alignment horizontal="center" vertical="center"/>
    </xf>
    <xf numFmtId="0" fontId="1" fillId="0" borderId="33" xfId="1" applyFont="1" applyAlignment="1">
      <alignment vertical="center" wrapText="1"/>
    </xf>
    <xf numFmtId="0" fontId="3" fillId="0" borderId="33" xfId="1" applyFont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" fillId="0" borderId="33" xfId="1" applyFont="1" applyAlignment="1">
      <alignment vertical="center" wrapText="1"/>
    </xf>
    <xf numFmtId="0" fontId="13" fillId="0" borderId="33" xfId="1" applyFont="1" applyAlignment="1">
      <alignment horizontal="center" vertical="center" wrapText="1"/>
    </xf>
    <xf numFmtId="0" fontId="41" fillId="0" borderId="33" xfId="1"/>
    <xf numFmtId="0" fontId="9" fillId="2" borderId="2" xfId="1" applyFont="1" applyFill="1" applyBorder="1" applyAlignment="1">
      <alignment horizontal="center" vertical="center" wrapText="1"/>
    </xf>
    <xf numFmtId="0" fontId="14" fillId="0" borderId="33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" fontId="5" fillId="0" borderId="1" xfId="1" applyNumberFormat="1" applyFont="1" applyBorder="1" applyAlignment="1">
      <alignment horizontal="center" vertical="center" wrapText="1"/>
    </xf>
    <xf numFmtId="169" fontId="2" fillId="0" borderId="33" xfId="1" applyNumberFormat="1" applyFont="1" applyAlignment="1">
      <alignment horizontal="right" vertical="center" wrapText="1"/>
    </xf>
    <xf numFmtId="0" fontId="2" fillId="0" borderId="33" xfId="1" applyFont="1" applyAlignment="1">
      <alignment horizontal="center" vertical="center" wrapText="1"/>
    </xf>
    <xf numFmtId="15" fontId="3" fillId="0" borderId="33" xfId="1" applyNumberFormat="1" applyFont="1" applyAlignment="1">
      <alignment horizontal="right" vertical="center" wrapText="1"/>
    </xf>
    <xf numFmtId="15" fontId="6" fillId="0" borderId="33" xfId="1" applyNumberFormat="1" applyFont="1" applyAlignment="1">
      <alignment horizontal="left" vertical="center" wrapText="1"/>
    </xf>
    <xf numFmtId="15" fontId="3" fillId="0" borderId="33" xfId="1" applyNumberFormat="1" applyFont="1" applyAlignment="1">
      <alignment horizontal="left" vertical="center" wrapText="1"/>
    </xf>
    <xf numFmtId="0" fontId="15" fillId="0" borderId="33" xfId="1" applyFont="1" applyAlignment="1">
      <alignment vertical="center" wrapText="1"/>
    </xf>
    <xf numFmtId="0" fontId="13" fillId="0" borderId="33" xfId="1" applyFont="1" applyAlignment="1">
      <alignment horizontal="left" vertical="center" wrapText="1"/>
    </xf>
    <xf numFmtId="0" fontId="2" fillId="0" borderId="33" xfId="1" applyFont="1" applyAlignment="1">
      <alignment horizontal="left" vertical="center" wrapText="1"/>
    </xf>
    <xf numFmtId="0" fontId="14" fillId="0" borderId="33" xfId="1" applyFont="1" applyAlignment="1">
      <alignment horizontal="right" vertical="center" wrapText="1"/>
    </xf>
    <xf numFmtId="0" fontId="9" fillId="2" borderId="10" xfId="1" applyFont="1" applyFill="1" applyBorder="1" applyAlignment="1">
      <alignment horizontal="center" vertical="center" wrapText="1"/>
    </xf>
    <xf numFmtId="9" fontId="9" fillId="2" borderId="10" xfId="1" applyNumberFormat="1" applyFont="1" applyFill="1" applyBorder="1" applyAlignment="1">
      <alignment horizontal="center" vertical="center" wrapText="1"/>
    </xf>
    <xf numFmtId="170" fontId="9" fillId="2" borderId="10" xfId="1" applyNumberFormat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33" xfId="1" applyFont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2" borderId="16" xfId="1" applyFont="1" applyFill="1" applyBorder="1" applyAlignment="1">
      <alignment vertical="center" wrapText="1"/>
    </xf>
    <xf numFmtId="0" fontId="9" fillId="2" borderId="15" xfId="1" applyFont="1" applyFill="1" applyBorder="1" applyAlignment="1">
      <alignment vertical="center" wrapText="1"/>
    </xf>
    <xf numFmtId="16" fontId="41" fillId="0" borderId="57" xfId="1" applyNumberFormat="1" applyBorder="1" applyAlignment="1">
      <alignment horizontal="center" vertical="center" wrapText="1"/>
    </xf>
    <xf numFmtId="0" fontId="19" fillId="0" borderId="22" xfId="1" applyFont="1" applyBorder="1" applyAlignment="1">
      <alignment vertical="center" wrapText="1"/>
    </xf>
    <xf numFmtId="171" fontId="19" fillId="20" borderId="1" xfId="1" applyNumberFormat="1" applyFont="1" applyFill="1" applyBorder="1" applyAlignment="1">
      <alignment vertical="center" wrapText="1"/>
    </xf>
    <xf numFmtId="0" fontId="19" fillId="0" borderId="1" xfId="1" applyFont="1" applyBorder="1" applyAlignment="1">
      <alignment horizontal="center" vertical="center" wrapText="1"/>
    </xf>
    <xf numFmtId="171" fontId="18" fillId="0" borderId="1" xfId="1" applyNumberFormat="1" applyFont="1" applyBorder="1" applyAlignment="1">
      <alignment vertical="center" wrapText="1"/>
    </xf>
    <xf numFmtId="165" fontId="41" fillId="0" borderId="33" xfId="1" applyNumberFormat="1"/>
    <xf numFmtId="0" fontId="9" fillId="2" borderId="17" xfId="1" applyFont="1" applyFill="1" applyBorder="1" applyAlignment="1">
      <alignment vertical="center" wrapText="1"/>
    </xf>
    <xf numFmtId="171" fontId="2" fillId="0" borderId="33" xfId="1" applyNumberFormat="1" applyFont="1" applyAlignment="1">
      <alignment vertical="center" wrapText="1"/>
    </xf>
    <xf numFmtId="171" fontId="9" fillId="2" borderId="17" xfId="1" applyNumberFormat="1" applyFont="1" applyFill="1" applyBorder="1" applyAlignment="1">
      <alignment vertical="center" wrapText="1"/>
    </xf>
    <xf numFmtId="0" fontId="9" fillId="2" borderId="8" xfId="1" applyFont="1" applyFill="1" applyBorder="1" applyAlignment="1">
      <alignment vertical="center" wrapText="1"/>
    </xf>
    <xf numFmtId="16" fontId="41" fillId="0" borderId="51" xfId="1" applyNumberFormat="1" applyBorder="1" applyAlignment="1">
      <alignment horizontal="center" vertical="center"/>
    </xf>
    <xf numFmtId="0" fontId="19" fillId="20" borderId="22" xfId="1" applyFont="1" applyFill="1" applyBorder="1" applyAlignment="1">
      <alignment vertical="center" wrapText="1"/>
    </xf>
    <xf numFmtId="0" fontId="17" fillId="2" borderId="16" xfId="1" applyFont="1" applyFill="1" applyBorder="1" applyAlignment="1">
      <alignment vertical="center" wrapText="1"/>
    </xf>
    <xf numFmtId="16" fontId="41" fillId="0" borderId="59" xfId="1" applyNumberFormat="1" applyBorder="1" applyAlignment="1">
      <alignment horizontal="center" vertical="center"/>
    </xf>
    <xf numFmtId="0" fontId="19" fillId="0" borderId="1" xfId="1" applyFont="1" applyBorder="1" applyAlignment="1">
      <alignment horizontal="left" vertical="top" wrapText="1"/>
    </xf>
    <xf numFmtId="171" fontId="19" fillId="0" borderId="22" xfId="1" applyNumberFormat="1" applyFont="1" applyBorder="1" applyAlignment="1">
      <alignment horizontal="center" vertical="center" wrapText="1"/>
    </xf>
    <xf numFmtId="0" fontId="17" fillId="2" borderId="21" xfId="1" applyFont="1" applyFill="1" applyBorder="1" applyAlignment="1">
      <alignment vertical="center" wrapText="1"/>
    </xf>
    <xf numFmtId="0" fontId="9" fillId="2" borderId="21" xfId="1" applyFont="1" applyFill="1" applyBorder="1" applyAlignment="1">
      <alignment vertical="center" wrapText="1"/>
    </xf>
    <xf numFmtId="0" fontId="65" fillId="20" borderId="22" xfId="1" applyFont="1" applyFill="1" applyBorder="1" applyAlignment="1">
      <alignment horizontal="center" vertical="center" wrapText="1"/>
    </xf>
    <xf numFmtId="171" fontId="19" fillId="0" borderId="1" xfId="1" applyNumberFormat="1" applyFont="1" applyBorder="1" applyAlignment="1">
      <alignment vertical="center" wrapText="1"/>
    </xf>
    <xf numFmtId="171" fontId="18" fillId="20" borderId="1" xfId="1" applyNumberFormat="1" applyFont="1" applyFill="1" applyBorder="1" applyAlignment="1">
      <alignment vertical="center" wrapText="1"/>
    </xf>
    <xf numFmtId="0" fontId="41" fillId="20" borderId="33" xfId="1" applyFill="1"/>
    <xf numFmtId="0" fontId="66" fillId="20" borderId="22" xfId="1" applyFont="1" applyFill="1" applyBorder="1" applyAlignment="1">
      <alignment vertical="center" wrapText="1"/>
    </xf>
    <xf numFmtId="0" fontId="19" fillId="20" borderId="1" xfId="1" applyFont="1" applyFill="1" applyBorder="1" applyAlignment="1">
      <alignment horizontal="center" vertical="center" wrapText="1"/>
    </xf>
    <xf numFmtId="0" fontId="21" fillId="20" borderId="22" xfId="1" applyFont="1" applyFill="1" applyBorder="1" applyAlignment="1">
      <alignment vertical="center" wrapText="1"/>
    </xf>
    <xf numFmtId="0" fontId="9" fillId="2" borderId="19" xfId="1" applyFont="1" applyFill="1" applyBorder="1" applyAlignment="1">
      <alignment vertical="center" wrapText="1"/>
    </xf>
    <xf numFmtId="171" fontId="9" fillId="2" borderId="1" xfId="1" applyNumberFormat="1" applyFont="1" applyFill="1" applyBorder="1" applyAlignment="1">
      <alignment vertical="center" wrapText="1"/>
    </xf>
    <xf numFmtId="0" fontId="17" fillId="2" borderId="51" xfId="1" applyFont="1" applyFill="1" applyBorder="1" applyAlignment="1">
      <alignment vertical="center" wrapText="1"/>
    </xf>
    <xf numFmtId="0" fontId="9" fillId="2" borderId="51" xfId="1" applyFont="1" applyFill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171" fontId="19" fillId="0" borderId="1" xfId="1" applyNumberFormat="1" applyFont="1" applyBorder="1" applyAlignment="1">
      <alignment horizontal="center" vertical="center" wrapText="1"/>
    </xf>
    <xf numFmtId="171" fontId="9" fillId="2" borderId="20" xfId="1" applyNumberFormat="1" applyFont="1" applyFill="1" applyBorder="1" applyAlignment="1">
      <alignment vertical="center" wrapText="1"/>
    </xf>
    <xf numFmtId="171" fontId="9" fillId="0" borderId="14" xfId="1" applyNumberFormat="1" applyFont="1" applyBorder="1" applyAlignment="1">
      <alignment vertical="center" wrapText="1"/>
    </xf>
    <xf numFmtId="0" fontId="4" fillId="2" borderId="51" xfId="1" applyFont="1" applyFill="1" applyBorder="1" applyAlignment="1">
      <alignment vertical="center" wrapText="1"/>
    </xf>
    <xf numFmtId="171" fontId="9" fillId="0" borderId="33" xfId="1" applyNumberFormat="1" applyFont="1" applyAlignment="1">
      <alignment vertical="center" wrapText="1"/>
    </xf>
    <xf numFmtId="16" fontId="41" fillId="0" borderId="9" xfId="1" applyNumberFormat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16" fontId="41" fillId="0" borderId="2" xfId="1" applyNumberFormat="1" applyBorder="1" applyAlignment="1">
      <alignment horizontal="center" vertical="center"/>
    </xf>
    <xf numFmtId="16" fontId="41" fillId="0" borderId="56" xfId="1" applyNumberFormat="1" applyBorder="1" applyAlignment="1">
      <alignment horizontal="center"/>
    </xf>
    <xf numFmtId="0" fontId="19" fillId="0" borderId="1" xfId="1" applyFont="1" applyBorder="1" applyAlignment="1">
      <alignment vertical="center" wrapText="1"/>
    </xf>
    <xf numFmtId="16" fontId="41" fillId="0" borderId="79" xfId="1" applyNumberFormat="1" applyBorder="1" applyAlignment="1">
      <alignment vertical="center"/>
    </xf>
    <xf numFmtId="0" fontId="19" fillId="0" borderId="55" xfId="1" applyFont="1" applyBorder="1" applyAlignment="1">
      <alignment wrapText="1"/>
    </xf>
    <xf numFmtId="0" fontId="19" fillId="19" borderId="66" xfId="1" applyFont="1" applyFill="1" applyBorder="1" applyAlignment="1">
      <alignment wrapText="1"/>
    </xf>
    <xf numFmtId="44" fontId="41" fillId="0" borderId="33" xfId="1" applyNumberFormat="1"/>
    <xf numFmtId="0" fontId="19" fillId="0" borderId="18" xfId="1" applyFont="1" applyBorder="1" applyAlignment="1">
      <alignment vertical="center" wrapText="1"/>
    </xf>
    <xf numFmtId="171" fontId="18" fillId="5" borderId="1" xfId="1" applyNumberFormat="1" applyFont="1" applyFill="1" applyBorder="1" applyAlignment="1">
      <alignment vertical="center" wrapText="1"/>
    </xf>
    <xf numFmtId="171" fontId="9" fillId="2" borderId="9" xfId="1" applyNumberFormat="1" applyFont="1" applyFill="1" applyBorder="1" applyAlignment="1">
      <alignment horizontal="center" vertical="center" wrapText="1"/>
    </xf>
    <xf numFmtId="171" fontId="20" fillId="0" borderId="9" xfId="1" applyNumberFormat="1" applyFont="1" applyBorder="1" applyAlignment="1">
      <alignment vertical="center" wrapText="1"/>
    </xf>
    <xf numFmtId="0" fontId="22" fillId="2" borderId="8" xfId="1" applyFont="1" applyFill="1" applyBorder="1" applyAlignment="1">
      <alignment vertical="center" wrapText="1"/>
    </xf>
    <xf numFmtId="171" fontId="22" fillId="2" borderId="21" xfId="1" applyNumberFormat="1" applyFont="1" applyFill="1" applyBorder="1" applyAlignment="1">
      <alignment vertical="center" wrapText="1"/>
    </xf>
    <xf numFmtId="0" fontId="22" fillId="2" borderId="21" xfId="1" applyFont="1" applyFill="1" applyBorder="1" applyAlignment="1">
      <alignment horizontal="center" vertical="center" wrapText="1"/>
    </xf>
    <xf numFmtId="0" fontId="22" fillId="2" borderId="22" xfId="1" applyFont="1" applyFill="1" applyBorder="1" applyAlignment="1">
      <alignment horizontal="center" vertical="center" wrapText="1"/>
    </xf>
    <xf numFmtId="177" fontId="22" fillId="2" borderId="1" xfId="1" applyNumberFormat="1" applyFont="1" applyFill="1" applyBorder="1" applyAlignment="1">
      <alignment vertical="center" wrapText="1"/>
    </xf>
    <xf numFmtId="0" fontId="5" fillId="0" borderId="33" xfId="1" applyFont="1" applyAlignment="1">
      <alignment vertical="center" wrapText="1"/>
    </xf>
    <xf numFmtId="0" fontId="3" fillId="0" borderId="33" xfId="1" applyFont="1" applyAlignment="1">
      <alignment vertical="center" wrapText="1"/>
    </xf>
    <xf numFmtId="0" fontId="41" fillId="0" borderId="33" xfId="1" applyAlignment="1">
      <alignment wrapText="1"/>
    </xf>
    <xf numFmtId="0" fontId="43" fillId="0" borderId="33" xfId="1" applyFont="1" applyAlignment="1">
      <alignment horizontal="justify" vertical="center" wrapText="1"/>
    </xf>
    <xf numFmtId="0" fontId="42" fillId="0" borderId="33" xfId="1" applyFont="1" applyAlignment="1">
      <alignment horizontal="justify" vertical="center" wrapText="1"/>
    </xf>
    <xf numFmtId="0" fontId="43" fillId="0" borderId="33" xfId="1" applyFont="1"/>
    <xf numFmtId="0" fontId="1" fillId="0" borderId="33" xfId="6" applyFont="1" applyAlignment="1">
      <alignment vertical="center" wrapText="1"/>
    </xf>
    <xf numFmtId="0" fontId="3" fillId="0" borderId="33" xfId="6" applyFont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2" fillId="0" borderId="33" xfId="6" applyFont="1" applyAlignment="1">
      <alignment vertical="center" wrapText="1"/>
    </xf>
    <xf numFmtId="0" fontId="13" fillId="0" borderId="33" xfId="6" applyFont="1" applyAlignment="1">
      <alignment horizontal="center" vertical="center" wrapText="1"/>
    </xf>
    <xf numFmtId="0" fontId="64" fillId="20" borderId="33" xfId="6" applyFill="1"/>
    <xf numFmtId="165" fontId="64" fillId="20" borderId="33" xfId="6" applyNumberFormat="1" applyFill="1"/>
    <xf numFmtId="0" fontId="64" fillId="0" borderId="33" xfId="6"/>
    <xf numFmtId="0" fontId="9" fillId="2" borderId="2" xfId="6" applyFont="1" applyFill="1" applyBorder="1" applyAlignment="1">
      <alignment horizontal="center" vertical="center" wrapText="1"/>
    </xf>
    <xf numFmtId="0" fontId="14" fillId="0" borderId="33" xfId="6" applyFont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16" fontId="5" fillId="0" borderId="1" xfId="6" applyNumberFormat="1" applyFont="1" applyBorder="1" applyAlignment="1">
      <alignment horizontal="center" vertical="center" wrapText="1"/>
    </xf>
    <xf numFmtId="169" fontId="2" fillId="0" borderId="33" xfId="6" applyNumberFormat="1" applyFont="1" applyAlignment="1">
      <alignment horizontal="right" vertical="center" wrapText="1"/>
    </xf>
    <xf numFmtId="0" fontId="2" fillId="0" borderId="33" xfId="6" applyFont="1" applyAlignment="1">
      <alignment horizontal="center" vertical="center" wrapText="1"/>
    </xf>
    <xf numFmtId="15" fontId="3" fillId="0" borderId="33" xfId="6" applyNumberFormat="1" applyFont="1" applyAlignment="1">
      <alignment horizontal="right" vertical="center" wrapText="1"/>
    </xf>
    <xf numFmtId="15" fontId="6" fillId="0" borderId="33" xfId="6" applyNumberFormat="1" applyFont="1" applyAlignment="1">
      <alignment horizontal="left" vertical="center" wrapText="1"/>
    </xf>
    <xf numFmtId="15" fontId="3" fillId="0" borderId="33" xfId="6" applyNumberFormat="1" applyFont="1" applyAlignment="1">
      <alignment horizontal="left" vertical="center" wrapText="1"/>
    </xf>
    <xf numFmtId="0" fontId="15" fillId="0" borderId="33" xfId="6" applyFont="1" applyAlignment="1">
      <alignment vertical="center" wrapText="1"/>
    </xf>
    <xf numFmtId="0" fontId="13" fillId="0" borderId="33" xfId="6" applyFont="1" applyAlignment="1">
      <alignment horizontal="left" vertical="center" wrapText="1"/>
    </xf>
    <xf numFmtId="0" fontId="2" fillId="0" borderId="33" xfId="6" applyFont="1" applyAlignment="1">
      <alignment horizontal="left" vertical="center" wrapText="1"/>
    </xf>
    <xf numFmtId="0" fontId="14" fillId="0" borderId="33" xfId="6" applyFont="1" applyAlignment="1">
      <alignment horizontal="right" vertical="center" wrapText="1"/>
    </xf>
    <xf numFmtId="0" fontId="9" fillId="2" borderId="10" xfId="6" applyFont="1" applyFill="1" applyBorder="1" applyAlignment="1">
      <alignment horizontal="center" vertical="center" wrapText="1"/>
    </xf>
    <xf numFmtId="9" fontId="9" fillId="2" borderId="10" xfId="6" applyNumberFormat="1" applyFont="1" applyFill="1" applyBorder="1" applyAlignment="1">
      <alignment horizontal="center" vertical="center" wrapText="1"/>
    </xf>
    <xf numFmtId="170" fontId="9" fillId="2" borderId="10" xfId="6" applyNumberFormat="1" applyFont="1" applyFill="1" applyBorder="1" applyAlignment="1">
      <alignment horizontal="center" vertical="center" wrapText="1"/>
    </xf>
    <xf numFmtId="0" fontId="9" fillId="2" borderId="12" xfId="6" applyFont="1" applyFill="1" applyBorder="1" applyAlignment="1">
      <alignment horizontal="center" vertical="center" wrapText="1"/>
    </xf>
    <xf numFmtId="0" fontId="17" fillId="0" borderId="21" xfId="6" applyFont="1" applyBorder="1" applyAlignment="1">
      <alignment horizontal="center" vertical="center" wrapText="1"/>
    </xf>
    <xf numFmtId="0" fontId="9" fillId="0" borderId="14" xfId="6" applyFont="1" applyBorder="1" applyAlignment="1">
      <alignment horizontal="center" vertical="center" wrapText="1"/>
    </xf>
    <xf numFmtId="0" fontId="9" fillId="0" borderId="33" xfId="6" applyFont="1" applyAlignment="1">
      <alignment horizontal="center" vertical="center" wrapText="1"/>
    </xf>
    <xf numFmtId="0" fontId="9" fillId="0" borderId="16" xfId="6" applyFont="1" applyBorder="1" applyAlignment="1">
      <alignment horizontal="center" vertical="center" wrapText="1"/>
    </xf>
    <xf numFmtId="165" fontId="41" fillId="20" borderId="33" xfId="6" applyNumberFormat="1" applyFont="1" applyFill="1"/>
    <xf numFmtId="0" fontId="9" fillId="2" borderId="16" xfId="6" applyFont="1" applyFill="1" applyBorder="1" applyAlignment="1">
      <alignment vertical="center" wrapText="1"/>
    </xf>
    <xf numFmtId="0" fontId="9" fillId="2" borderId="15" xfId="6" applyFont="1" applyFill="1" applyBorder="1" applyAlignment="1">
      <alignment vertical="center" wrapText="1"/>
    </xf>
    <xf numFmtId="0" fontId="19" fillId="0" borderId="22" xfId="6" applyFont="1" applyBorder="1" applyAlignment="1">
      <alignment vertical="center" wrapText="1"/>
    </xf>
    <xf numFmtId="171" fontId="19" fillId="0" borderId="1" xfId="6" applyNumberFormat="1" applyFont="1" applyBorder="1" applyAlignment="1">
      <alignment vertical="center" wrapText="1"/>
    </xf>
    <xf numFmtId="0" fontId="19" fillId="0" borderId="1" xfId="6" applyFont="1" applyBorder="1" applyAlignment="1">
      <alignment horizontal="center" vertical="center" wrapText="1"/>
    </xf>
    <xf numFmtId="171" fontId="18" fillId="0" borderId="1" xfId="6" applyNumberFormat="1" applyFont="1" applyBorder="1" applyAlignment="1">
      <alignment vertical="center" wrapText="1"/>
    </xf>
    <xf numFmtId="0" fontId="19" fillId="0" borderId="56" xfId="6" applyFont="1" applyBorder="1" applyAlignment="1">
      <alignment vertical="center" wrapText="1"/>
    </xf>
    <xf numFmtId="171" fontId="19" fillId="0" borderId="2" xfId="6" applyNumberFormat="1" applyFont="1" applyBorder="1" applyAlignment="1">
      <alignment vertical="center" wrapText="1"/>
    </xf>
    <xf numFmtId="0" fontId="19" fillId="0" borderId="2" xfId="6" applyFont="1" applyBorder="1" applyAlignment="1">
      <alignment horizontal="center" vertical="center" wrapText="1"/>
    </xf>
    <xf numFmtId="171" fontId="18" fillId="0" borderId="2" xfId="6" applyNumberFormat="1" applyFont="1" applyBorder="1" applyAlignment="1">
      <alignment vertical="center" wrapText="1"/>
    </xf>
    <xf numFmtId="0" fontId="19" fillId="0" borderId="67" xfId="6" applyFont="1" applyBorder="1" applyAlignment="1">
      <alignment vertical="center" wrapText="1"/>
    </xf>
    <xf numFmtId="171" fontId="19" fillId="0" borderId="68" xfId="6" applyNumberFormat="1" applyFont="1" applyBorder="1" applyAlignment="1">
      <alignment vertical="center" wrapText="1"/>
    </xf>
    <xf numFmtId="0" fontId="19" fillId="0" borderId="68" xfId="6" applyFont="1" applyBorder="1" applyAlignment="1">
      <alignment horizontal="center" vertical="center" wrapText="1"/>
    </xf>
    <xf numFmtId="171" fontId="18" fillId="0" borderId="68" xfId="6" applyNumberFormat="1" applyFont="1" applyBorder="1" applyAlignment="1">
      <alignment vertical="center" wrapText="1"/>
    </xf>
    <xf numFmtId="171" fontId="18" fillId="0" borderId="69" xfId="6" applyNumberFormat="1" applyFont="1" applyBorder="1" applyAlignment="1">
      <alignment vertical="center" wrapText="1"/>
    </xf>
    <xf numFmtId="0" fontId="19" fillId="0" borderId="70" xfId="6" applyFont="1" applyBorder="1" applyAlignment="1">
      <alignment vertical="center" wrapText="1"/>
    </xf>
    <xf numFmtId="171" fontId="18" fillId="0" borderId="71" xfId="6" applyNumberFormat="1" applyFont="1" applyBorder="1" applyAlignment="1">
      <alignment vertical="center" wrapText="1"/>
    </xf>
    <xf numFmtId="0" fontId="19" fillId="0" borderId="72" xfId="6" applyFont="1" applyBorder="1" applyAlignment="1">
      <alignment vertical="center" wrapText="1"/>
    </xf>
    <xf numFmtId="171" fontId="19" fillId="0" borderId="73" xfId="6" applyNumberFormat="1" applyFont="1" applyBorder="1" applyAlignment="1">
      <alignment vertical="center" wrapText="1"/>
    </xf>
    <xf numFmtId="0" fontId="19" fillId="0" borderId="73" xfId="6" applyFont="1" applyBorder="1" applyAlignment="1">
      <alignment horizontal="center" vertical="center" wrapText="1"/>
    </xf>
    <xf numFmtId="171" fontId="18" fillId="0" borderId="73" xfId="6" applyNumberFormat="1" applyFont="1" applyBorder="1" applyAlignment="1">
      <alignment vertical="center" wrapText="1"/>
    </xf>
    <xf numFmtId="171" fontId="18" fillId="0" borderId="74" xfId="6" applyNumberFormat="1" applyFont="1" applyBorder="1" applyAlignment="1">
      <alignment vertical="center" wrapText="1"/>
    </xf>
    <xf numFmtId="0" fontId="9" fillId="2" borderId="17" xfId="6" applyFont="1" applyFill="1" applyBorder="1" applyAlignment="1">
      <alignment vertical="center" wrapText="1"/>
    </xf>
    <xf numFmtId="171" fontId="2" fillId="0" borderId="33" xfId="6" applyNumberFormat="1" applyFont="1" applyAlignment="1">
      <alignment vertical="center" wrapText="1"/>
    </xf>
    <xf numFmtId="171" fontId="9" fillId="2" borderId="17" xfId="6" applyNumberFormat="1" applyFont="1" applyFill="1" applyBorder="1" applyAlignment="1">
      <alignment vertical="center" wrapText="1"/>
    </xf>
    <xf numFmtId="0" fontId="9" fillId="2" borderId="8" xfId="6" applyFont="1" applyFill="1" applyBorder="1" applyAlignment="1">
      <alignment vertical="center" wrapText="1"/>
    </xf>
    <xf numFmtId="0" fontId="19" fillId="20" borderId="22" xfId="6" applyFont="1" applyFill="1" applyBorder="1" applyAlignment="1">
      <alignment vertical="center" wrapText="1"/>
    </xf>
    <xf numFmtId="171" fontId="19" fillId="20" borderId="1" xfId="6" applyNumberFormat="1" applyFont="1" applyFill="1" applyBorder="1" applyAlignment="1">
      <alignment vertical="center" wrapText="1"/>
    </xf>
    <xf numFmtId="44" fontId="64" fillId="20" borderId="33" xfId="6" applyNumberFormat="1" applyFill="1"/>
    <xf numFmtId="16" fontId="64" fillId="0" borderId="60" xfId="6" applyNumberFormat="1" applyBorder="1" applyAlignment="1">
      <alignment horizontal="center" vertical="center"/>
    </xf>
    <xf numFmtId="0" fontId="17" fillId="2" borderId="16" xfId="6" applyFont="1" applyFill="1" applyBorder="1" applyAlignment="1">
      <alignment vertical="center" wrapText="1"/>
    </xf>
    <xf numFmtId="16" fontId="64" fillId="0" borderId="59" xfId="6" applyNumberFormat="1" applyBorder="1" applyAlignment="1">
      <alignment horizontal="center" vertical="center"/>
    </xf>
    <xf numFmtId="3" fontId="19" fillId="0" borderId="1" xfId="6" applyNumberFormat="1" applyFont="1" applyBorder="1" applyAlignment="1">
      <alignment horizontal="left" vertical="top" wrapText="1"/>
    </xf>
    <xf numFmtId="171" fontId="19" fillId="0" borderId="22" xfId="6" applyNumberFormat="1" applyFont="1" applyBorder="1" applyAlignment="1">
      <alignment horizontal="center" vertical="center" wrapText="1"/>
    </xf>
    <xf numFmtId="0" fontId="19" fillId="0" borderId="22" xfId="6" applyFont="1" applyBorder="1" applyAlignment="1">
      <alignment horizontal="left" vertical="top" wrapText="1"/>
    </xf>
    <xf numFmtId="0" fontId="17" fillId="2" borderId="21" xfId="6" applyFont="1" applyFill="1" applyBorder="1" applyAlignment="1">
      <alignment vertical="center" wrapText="1"/>
    </xf>
    <xf numFmtId="0" fontId="9" fillId="2" borderId="21" xfId="6" applyFont="1" applyFill="1" applyBorder="1" applyAlignment="1">
      <alignment vertical="center" wrapText="1"/>
    </xf>
    <xf numFmtId="16" fontId="41" fillId="0" borderId="60" xfId="6" applyNumberFormat="1" applyFont="1" applyBorder="1" applyAlignment="1">
      <alignment horizontal="center" vertical="center"/>
    </xf>
    <xf numFmtId="0" fontId="9" fillId="2" borderId="19" xfId="6" applyFont="1" applyFill="1" applyBorder="1" applyAlignment="1">
      <alignment vertical="center" wrapText="1"/>
    </xf>
    <xf numFmtId="171" fontId="9" fillId="2" borderId="1" xfId="6" applyNumberFormat="1" applyFont="1" applyFill="1" applyBorder="1" applyAlignment="1">
      <alignment vertical="center" wrapText="1"/>
    </xf>
    <xf numFmtId="0" fontId="17" fillId="2" borderId="51" xfId="6" applyFont="1" applyFill="1" applyBorder="1" applyAlignment="1">
      <alignment vertical="center" wrapText="1"/>
    </xf>
    <xf numFmtId="0" fontId="9" fillId="2" borderId="51" xfId="6" applyFont="1" applyFill="1" applyBorder="1" applyAlignment="1">
      <alignment vertical="center" wrapText="1"/>
    </xf>
    <xf numFmtId="0" fontId="21" fillId="0" borderId="1" xfId="6" applyFont="1" applyBorder="1" applyAlignment="1">
      <alignment vertical="center" wrapText="1"/>
    </xf>
    <xf numFmtId="171" fontId="19" fillId="0" borderId="1" xfId="6" applyNumberFormat="1" applyFont="1" applyBorder="1" applyAlignment="1">
      <alignment horizontal="center" vertical="center" wrapText="1"/>
    </xf>
    <xf numFmtId="171" fontId="9" fillId="2" borderId="20" xfId="6" applyNumberFormat="1" applyFont="1" applyFill="1" applyBorder="1" applyAlignment="1">
      <alignment vertical="center" wrapText="1"/>
    </xf>
    <xf numFmtId="171" fontId="9" fillId="0" borderId="14" xfId="6" applyNumberFormat="1" applyFont="1" applyBorder="1" applyAlignment="1">
      <alignment vertical="center" wrapText="1"/>
    </xf>
    <xf numFmtId="0" fontId="4" fillId="2" borderId="51" xfId="6" applyFont="1" applyFill="1" applyBorder="1" applyAlignment="1">
      <alignment vertical="center" wrapText="1"/>
    </xf>
    <xf numFmtId="171" fontId="9" fillId="0" borderId="33" xfId="6" applyNumberFormat="1" applyFont="1" applyAlignment="1">
      <alignment vertical="center" wrapText="1"/>
    </xf>
    <xf numFmtId="0" fontId="41" fillId="0" borderId="60" xfId="6" applyFont="1" applyBorder="1" applyAlignment="1">
      <alignment horizontal="center" vertical="center"/>
    </xf>
    <xf numFmtId="0" fontId="21" fillId="0" borderId="22" xfId="6" applyFont="1" applyBorder="1" applyAlignment="1">
      <alignment vertical="center" wrapText="1"/>
    </xf>
    <xf numFmtId="16" fontId="41" fillId="0" borderId="51" xfId="6" applyNumberFormat="1" applyFont="1" applyBorder="1" applyAlignment="1">
      <alignment horizontal="center" vertical="center"/>
    </xf>
    <xf numFmtId="0" fontId="9" fillId="2" borderId="1" xfId="6" applyFont="1" applyFill="1" applyBorder="1" applyAlignment="1">
      <alignment vertical="center" wrapText="1"/>
    </xf>
    <xf numFmtId="16" fontId="41" fillId="0" borderId="1" xfId="6" applyNumberFormat="1" applyFont="1" applyBorder="1" applyAlignment="1">
      <alignment horizontal="center" vertical="center"/>
    </xf>
    <xf numFmtId="16" fontId="41" fillId="0" borderId="61" xfId="6" applyNumberFormat="1" applyFont="1" applyBorder="1" applyAlignment="1">
      <alignment horizontal="center" vertical="center"/>
    </xf>
    <xf numFmtId="171" fontId="19" fillId="0" borderId="2" xfId="6" applyNumberFormat="1" applyFont="1" applyBorder="1" applyAlignment="1">
      <alignment horizontal="center" vertical="center" wrapText="1"/>
    </xf>
    <xf numFmtId="16" fontId="41" fillId="0" borderId="63" xfId="6" applyNumberFormat="1" applyFont="1" applyBorder="1" applyAlignment="1">
      <alignment horizontal="center" vertical="center"/>
    </xf>
    <xf numFmtId="0" fontId="19" fillId="0" borderId="16" xfId="6" applyFont="1" applyBorder="1" applyAlignment="1">
      <alignment vertical="center" wrapText="1"/>
    </xf>
    <xf numFmtId="171" fontId="19" fillId="0" borderId="15" xfId="6" applyNumberFormat="1" applyFont="1" applyBorder="1" applyAlignment="1">
      <alignment horizontal="center" vertical="center" wrapText="1"/>
    </xf>
    <xf numFmtId="0" fontId="19" fillId="0" borderId="15" xfId="6" applyFont="1" applyBorder="1" applyAlignment="1">
      <alignment horizontal="center" vertical="center" wrapText="1"/>
    </xf>
    <xf numFmtId="171" fontId="19" fillId="0" borderId="16" xfId="6" applyNumberFormat="1" applyFont="1" applyBorder="1" applyAlignment="1">
      <alignment horizontal="center" vertical="center" wrapText="1"/>
    </xf>
    <xf numFmtId="171" fontId="18" fillId="0" borderId="22" xfId="6" applyNumberFormat="1" applyFont="1" applyBorder="1" applyAlignment="1">
      <alignment vertical="center" wrapText="1"/>
    </xf>
    <xf numFmtId="0" fontId="19" fillId="0" borderId="21" xfId="6" applyFont="1" applyBorder="1" applyAlignment="1">
      <alignment vertical="center" wrapText="1"/>
    </xf>
    <xf numFmtId="171" fontId="19" fillId="0" borderId="8" xfId="6" applyNumberFormat="1" applyFont="1" applyBorder="1" applyAlignment="1">
      <alignment horizontal="center" vertical="center" wrapText="1"/>
    </xf>
    <xf numFmtId="0" fontId="19" fillId="0" borderId="8" xfId="6" applyFont="1" applyBorder="1" applyAlignment="1">
      <alignment horizontal="center" vertical="center" wrapText="1"/>
    </xf>
    <xf numFmtId="0" fontId="19" fillId="0" borderId="33" xfId="6" applyFont="1" applyAlignment="1">
      <alignment horizontal="center" vertical="center" wrapText="1"/>
    </xf>
    <xf numFmtId="0" fontId="9" fillId="2" borderId="2" xfId="6" applyFont="1" applyFill="1" applyBorder="1" applyAlignment="1">
      <alignment vertical="center" wrapText="1"/>
    </xf>
    <xf numFmtId="0" fontId="19" fillId="19" borderId="61" xfId="6" applyFont="1" applyFill="1" applyBorder="1" applyAlignment="1">
      <alignment wrapText="1"/>
    </xf>
    <xf numFmtId="0" fontId="19" fillId="19" borderId="64" xfId="6" applyFont="1" applyFill="1" applyBorder="1" applyAlignment="1">
      <alignment wrapText="1"/>
    </xf>
    <xf numFmtId="0" fontId="19" fillId="0" borderId="55" xfId="6" applyFont="1" applyBorder="1" applyAlignment="1">
      <alignment wrapText="1"/>
    </xf>
    <xf numFmtId="0" fontId="19" fillId="0" borderId="18" xfId="6" applyFont="1" applyBorder="1" applyAlignment="1">
      <alignment vertical="center" wrapText="1"/>
    </xf>
    <xf numFmtId="171" fontId="18" fillId="5" borderId="1" xfId="6" applyNumberFormat="1" applyFont="1" applyFill="1" applyBorder="1" applyAlignment="1">
      <alignment vertical="center" wrapText="1"/>
    </xf>
    <xf numFmtId="171" fontId="9" fillId="2" borderId="9" xfId="6" applyNumberFormat="1" applyFont="1" applyFill="1" applyBorder="1" applyAlignment="1">
      <alignment horizontal="center" vertical="center" wrapText="1"/>
    </xf>
    <xf numFmtId="171" fontId="20" fillId="0" borderId="9" xfId="6" applyNumberFormat="1" applyFont="1" applyBorder="1" applyAlignment="1">
      <alignment vertical="center" wrapText="1"/>
    </xf>
    <xf numFmtId="0" fontId="22" fillId="2" borderId="8" xfId="6" applyFont="1" applyFill="1" applyBorder="1" applyAlignment="1">
      <alignment vertical="center" wrapText="1"/>
    </xf>
    <xf numFmtId="171" fontId="22" fillId="2" borderId="21" xfId="6" applyNumberFormat="1" applyFont="1" applyFill="1" applyBorder="1" applyAlignment="1">
      <alignment vertical="center" wrapText="1"/>
    </xf>
    <xf numFmtId="0" fontId="22" fillId="2" borderId="21" xfId="6" applyFont="1" applyFill="1" applyBorder="1" applyAlignment="1">
      <alignment horizontal="center" vertical="center" wrapText="1"/>
    </xf>
    <xf numFmtId="0" fontId="22" fillId="2" borderId="22" xfId="6" applyFont="1" applyFill="1" applyBorder="1" applyAlignment="1">
      <alignment horizontal="center" vertical="center" wrapText="1"/>
    </xf>
    <xf numFmtId="177" fontId="22" fillId="2" borderId="1" xfId="6" applyNumberFormat="1" applyFont="1" applyFill="1" applyBorder="1" applyAlignment="1">
      <alignment vertical="center" wrapText="1"/>
    </xf>
    <xf numFmtId="165" fontId="49" fillId="21" borderId="33" xfId="6" applyNumberFormat="1" applyFont="1" applyFill="1"/>
    <xf numFmtId="0" fontId="11" fillId="0" borderId="0" xfId="0" applyFont="1" applyAlignment="1">
      <alignment horizontal="center" vertical="center" wrapText="1"/>
    </xf>
    <xf numFmtId="0" fontId="11" fillId="21" borderId="0" xfId="0" applyFont="1" applyFill="1" applyAlignment="1">
      <alignment horizontal="center" vertical="center" wrapText="1"/>
    </xf>
    <xf numFmtId="0" fontId="65" fillId="20" borderId="22" xfId="1" applyFont="1" applyFill="1" applyBorder="1" applyAlignment="1">
      <alignment horizontal="left" vertical="center" wrapText="1"/>
    </xf>
    <xf numFmtId="0" fontId="21" fillId="20" borderId="22" xfId="1" applyFont="1" applyFill="1" applyBorder="1" applyAlignment="1">
      <alignment horizontal="left" vertical="center" wrapText="1"/>
    </xf>
    <xf numFmtId="3" fontId="41" fillId="20" borderId="33" xfId="1" applyNumberFormat="1" applyFill="1"/>
    <xf numFmtId="178" fontId="41" fillId="20" borderId="33" xfId="1" applyNumberFormat="1" applyFill="1"/>
    <xf numFmtId="165" fontId="0" fillId="0" borderId="0" xfId="7" applyFont="1"/>
    <xf numFmtId="167" fontId="12" fillId="21" borderId="1" xfId="0" applyNumberFormat="1" applyFont="1" applyFill="1" applyBorder="1" applyAlignment="1">
      <alignment vertical="center" wrapText="1"/>
    </xf>
    <xf numFmtId="16" fontId="64" fillId="0" borderId="62" xfId="6" applyNumberFormat="1" applyBorder="1" applyAlignment="1">
      <alignment horizontal="center" vertical="center"/>
    </xf>
    <xf numFmtId="16" fontId="64" fillId="0" borderId="61" xfId="6" applyNumberFormat="1" applyBorder="1" applyAlignment="1">
      <alignment horizontal="center" vertical="center"/>
    </xf>
    <xf numFmtId="16" fontId="41" fillId="0" borderId="62" xfId="6" applyNumberFormat="1" applyFont="1" applyBorder="1" applyAlignment="1">
      <alignment horizontal="center" vertical="center"/>
    </xf>
    <xf numFmtId="16" fontId="64" fillId="0" borderId="63" xfId="6" applyNumberFormat="1" applyBorder="1" applyAlignment="1">
      <alignment horizontal="center" vertical="center"/>
    </xf>
    <xf numFmtId="16" fontId="41" fillId="0" borderId="63" xfId="6" applyNumberFormat="1" applyFont="1" applyBorder="1" applyAlignment="1">
      <alignment horizontal="center" vertical="center"/>
    </xf>
    <xf numFmtId="16" fontId="41" fillId="0" borderId="61" xfId="6" applyNumberFormat="1" applyFont="1" applyBorder="1" applyAlignment="1">
      <alignment horizontal="center" vertical="center"/>
    </xf>
    <xf numFmtId="16" fontId="64" fillId="0" borderId="65" xfId="6" applyNumberFormat="1" applyBorder="1" applyAlignment="1">
      <alignment horizontal="center" vertical="center"/>
    </xf>
    <xf numFmtId="16" fontId="64" fillId="0" borderId="66" xfId="6" applyNumberFormat="1" applyBorder="1" applyAlignment="1">
      <alignment horizontal="center" vertical="center"/>
    </xf>
    <xf numFmtId="0" fontId="9" fillId="2" borderId="10" xfId="6" applyFont="1" applyFill="1" applyBorder="1" applyAlignment="1">
      <alignment horizontal="center" vertical="center" wrapText="1"/>
    </xf>
    <xf numFmtId="0" fontId="9" fillId="2" borderId="11" xfId="6" applyFont="1" applyFill="1" applyBorder="1" applyAlignment="1">
      <alignment horizontal="center" vertical="center" wrapText="1"/>
    </xf>
    <xf numFmtId="16" fontId="41" fillId="0" borderId="62" xfId="6" applyNumberFormat="1" applyFont="1" applyBorder="1" applyAlignment="1">
      <alignment horizontal="center" vertical="center" wrapText="1"/>
    </xf>
    <xf numFmtId="16" fontId="41" fillId="0" borderId="63" xfId="6" applyNumberFormat="1" applyFont="1" applyBorder="1" applyAlignment="1">
      <alignment horizontal="center" vertical="center" wrapText="1"/>
    </xf>
    <xf numFmtId="16" fontId="41" fillId="0" borderId="61" xfId="6" applyNumberFormat="1" applyFont="1" applyBorder="1" applyAlignment="1">
      <alignment horizontal="center" vertical="center" wrapText="1"/>
    </xf>
    <xf numFmtId="16" fontId="41" fillId="0" borderId="62" xfId="0" applyNumberFormat="1" applyFont="1" applyBorder="1" applyAlignment="1">
      <alignment horizontal="center" vertical="center"/>
    </xf>
    <xf numFmtId="16" fontId="41" fillId="0" borderId="63" xfId="0" applyNumberFormat="1" applyFont="1" applyBorder="1" applyAlignment="1">
      <alignment horizontal="center" vertical="center"/>
    </xf>
    <xf numFmtId="16" fontId="41" fillId="0" borderId="61" xfId="0" applyNumberFormat="1" applyFont="1" applyBorder="1" applyAlignment="1">
      <alignment horizontal="center" vertical="center"/>
    </xf>
    <xf numFmtId="16" fontId="0" fillId="0" borderId="62" xfId="0" applyNumberFormat="1" applyBorder="1" applyAlignment="1">
      <alignment horizontal="center" vertical="center"/>
    </xf>
    <xf numFmtId="16" fontId="0" fillId="0" borderId="61" xfId="0" applyNumberFormat="1" applyBorder="1" applyAlignment="1">
      <alignment horizontal="center" vertical="center"/>
    </xf>
    <xf numFmtId="16" fontId="0" fillId="0" borderId="65" xfId="0" applyNumberFormat="1" applyBorder="1" applyAlignment="1">
      <alignment horizontal="center" vertical="center"/>
    </xf>
    <xf numFmtId="16" fontId="0" fillId="0" borderId="66" xfId="0" applyNumberFormat="1" applyBorder="1" applyAlignment="1">
      <alignment horizontal="center" vertical="center"/>
    </xf>
    <xf numFmtId="16" fontId="0" fillId="0" borderId="63" xfId="0" applyNumberForma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" fontId="41" fillId="0" borderId="62" xfId="0" applyNumberFormat="1" applyFont="1" applyBorder="1" applyAlignment="1">
      <alignment horizontal="center" vertical="center" wrapText="1"/>
    </xf>
    <xf numFmtId="16" fontId="41" fillId="0" borderId="63" xfId="0" applyNumberFormat="1" applyFont="1" applyBorder="1" applyAlignment="1">
      <alignment horizontal="center" vertical="center" wrapText="1"/>
    </xf>
    <xf numFmtId="16" fontId="41" fillId="0" borderId="61" xfId="0" applyNumberFormat="1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16" fontId="41" fillId="0" borderId="79" xfId="1" applyNumberFormat="1" applyBorder="1" applyAlignment="1">
      <alignment horizontal="center" vertical="center"/>
    </xf>
    <xf numFmtId="0" fontId="3" fillId="0" borderId="33" xfId="1" applyFont="1" applyAlignment="1">
      <alignment vertical="center" wrapText="1"/>
    </xf>
    <xf numFmtId="0" fontId="61" fillId="0" borderId="8" xfId="0" applyFont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22" xfId="0" applyFont="1" applyBorder="1" applyAlignment="1">
      <alignment horizontal="center"/>
    </xf>
    <xf numFmtId="0" fontId="63" fillId="25" borderId="107" xfId="3" applyFont="1" applyFill="1" applyBorder="1" applyAlignment="1">
      <alignment horizontal="center" vertical="center" wrapText="1"/>
    </xf>
    <xf numFmtId="0" fontId="63" fillId="25" borderId="108" xfId="3" applyFont="1" applyFill="1" applyBorder="1" applyAlignment="1">
      <alignment horizontal="center" vertical="center" wrapText="1"/>
    </xf>
    <xf numFmtId="0" fontId="63" fillId="25" borderId="64" xfId="3" applyFont="1" applyFill="1" applyBorder="1" applyAlignment="1">
      <alignment horizontal="center" vertical="center" wrapText="1"/>
    </xf>
    <xf numFmtId="0" fontId="61" fillId="0" borderId="90" xfId="0" applyFont="1" applyBorder="1" applyAlignment="1">
      <alignment horizontal="center"/>
    </xf>
    <xf numFmtId="0" fontId="61" fillId="0" borderId="92" xfId="0" applyFont="1" applyBorder="1" applyAlignment="1">
      <alignment horizontal="center"/>
    </xf>
    <xf numFmtId="0" fontId="61" fillId="0" borderId="101" xfId="0" applyFont="1" applyBorder="1" applyAlignment="1">
      <alignment horizontal="center"/>
    </xf>
    <xf numFmtId="0" fontId="61" fillId="0" borderId="102" xfId="0" applyFont="1" applyBorder="1" applyAlignment="1">
      <alignment horizontal="center"/>
    </xf>
    <xf numFmtId="0" fontId="61" fillId="0" borderId="2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9" fillId="4" borderId="31" xfId="0" applyFont="1" applyFill="1" applyBorder="1" applyAlignment="1">
      <alignment horizontal="left" vertical="center" wrapText="1"/>
    </xf>
    <xf numFmtId="0" fontId="25" fillId="4" borderId="31" xfId="0" applyFont="1" applyFill="1" applyBorder="1" applyAlignment="1">
      <alignment horizontal="left" vertical="center" wrapText="1"/>
    </xf>
    <xf numFmtId="0" fontId="30" fillId="2" borderId="35" xfId="0" applyFont="1" applyFill="1" applyBorder="1" applyAlignment="1">
      <alignment horizontal="left"/>
    </xf>
    <xf numFmtId="0" fontId="32" fillId="0" borderId="43" xfId="0" applyFont="1" applyBorder="1" applyAlignment="1">
      <alignment horizontal="center" vertical="center" wrapText="1"/>
    </xf>
    <xf numFmtId="171" fontId="27" fillId="0" borderId="43" xfId="0" applyNumberFormat="1" applyFont="1" applyBorder="1" applyAlignment="1">
      <alignment horizontal="center" vertical="center"/>
    </xf>
    <xf numFmtId="16" fontId="27" fillId="4" borderId="43" xfId="0" applyNumberFormat="1" applyFont="1" applyFill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left" vertical="center" wrapText="1"/>
    </xf>
    <xf numFmtId="0" fontId="25" fillId="4" borderId="37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center"/>
    </xf>
    <xf numFmtId="0" fontId="26" fillId="2" borderId="27" xfId="0" applyFont="1" applyFill="1" applyBorder="1" applyAlignment="1">
      <alignment horizontal="center"/>
    </xf>
    <xf numFmtId="0" fontId="26" fillId="2" borderId="40" xfId="0" applyFont="1" applyFill="1" applyBorder="1" applyAlignment="1">
      <alignment horizontal="center"/>
    </xf>
    <xf numFmtId="0" fontId="24" fillId="2" borderId="23" xfId="0" applyFont="1" applyFill="1" applyBorder="1" applyAlignment="1">
      <alignment horizontal="center"/>
    </xf>
    <xf numFmtId="0" fontId="25" fillId="4" borderId="27" xfId="0" applyFont="1" applyFill="1" applyBorder="1" applyAlignment="1">
      <alignment horizontal="left" vertical="center" wrapText="1"/>
    </xf>
    <xf numFmtId="0" fontId="25" fillId="4" borderId="29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171" fontId="28" fillId="0" borderId="43" xfId="0" applyNumberFormat="1" applyFont="1" applyBorder="1" applyAlignment="1">
      <alignment horizontal="center" vertical="center"/>
    </xf>
    <xf numFmtId="169" fontId="36" fillId="4" borderId="0" xfId="0" applyNumberFormat="1" applyFont="1" applyFill="1" applyAlignment="1">
      <alignment horizontal="center"/>
    </xf>
    <xf numFmtId="0" fontId="3" fillId="16" borderId="50" xfId="0" applyFont="1" applyFill="1" applyBorder="1" applyAlignment="1">
      <alignment horizontal="center"/>
    </xf>
    <xf numFmtId="0" fontId="20" fillId="16" borderId="43" xfId="0" applyFont="1" applyFill="1" applyBorder="1" applyAlignment="1">
      <alignment horizontal="center" vertical="top" wrapText="1" readingOrder="1"/>
    </xf>
    <xf numFmtId="0" fontId="16" fillId="0" borderId="12" xfId="6" applyFont="1" applyBorder="1" applyAlignment="1"/>
    <xf numFmtId="0" fontId="16" fillId="0" borderId="13" xfId="6" applyFont="1" applyBorder="1" applyAlignment="1"/>
    <xf numFmtId="0" fontId="16" fillId="0" borderId="12" xfId="0" applyFont="1" applyBorder="1" applyAlignment="1"/>
    <xf numFmtId="0" fontId="16" fillId="0" borderId="13" xfId="0" applyFont="1" applyBorder="1" applyAlignment="1"/>
    <xf numFmtId="0" fontId="16" fillId="0" borderId="12" xfId="1" applyFont="1" applyBorder="1" applyAlignment="1"/>
    <xf numFmtId="0" fontId="16" fillId="0" borderId="13" xfId="1" applyFont="1" applyBorder="1" applyAlignment="1"/>
    <xf numFmtId="0" fontId="41" fillId="0" borderId="33" xfId="1" applyAlignment="1"/>
    <xf numFmtId="0" fontId="0" fillId="0" borderId="0" xfId="0" applyAlignment="1"/>
    <xf numFmtId="0" fontId="16" fillId="0" borderId="24" xfId="0" applyFont="1" applyBorder="1" applyAlignment="1"/>
    <xf numFmtId="0" fontId="16" fillId="0" borderId="25" xfId="0" applyFont="1" applyBorder="1" applyAlignment="1"/>
    <xf numFmtId="0" fontId="16" fillId="0" borderId="28" xfId="0" applyFont="1" applyBorder="1" applyAlignment="1"/>
    <xf numFmtId="0" fontId="16" fillId="0" borderId="29" xfId="0" applyFont="1" applyBorder="1" applyAlignment="1"/>
    <xf numFmtId="0" fontId="16" fillId="0" borderId="30" xfId="0" applyFont="1" applyBorder="1" applyAlignment="1"/>
    <xf numFmtId="0" fontId="16" fillId="0" borderId="32" xfId="0" applyFont="1" applyBorder="1" applyAlignment="1"/>
    <xf numFmtId="0" fontId="16" fillId="0" borderId="33" xfId="0" applyFont="1" applyBorder="1" applyAlignment="1"/>
    <xf numFmtId="0" fontId="16" fillId="0" borderId="34" xfId="0" applyFont="1" applyBorder="1" applyAlignment="1"/>
    <xf numFmtId="0" fontId="16" fillId="0" borderId="36" xfId="0" applyFont="1" applyBorder="1" applyAlignment="1"/>
    <xf numFmtId="0" fontId="16" fillId="0" borderId="37" xfId="0" applyFont="1" applyBorder="1" applyAlignment="1"/>
    <xf numFmtId="0" fontId="16" fillId="0" borderId="38" xfId="0" applyFont="1" applyBorder="1" applyAlignment="1"/>
    <xf numFmtId="0" fontId="16" fillId="0" borderId="41" xfId="0" applyFont="1" applyBorder="1" applyAlignment="1"/>
    <xf numFmtId="0" fontId="16" fillId="0" borderId="44" xfId="0" applyFont="1" applyBorder="1" applyAlignment="1"/>
    <xf numFmtId="0" fontId="33" fillId="0" borderId="43" xfId="0" applyFont="1" applyBorder="1" applyAlignment="1"/>
    <xf numFmtId="0" fontId="16" fillId="0" borderId="50" xfId="0" applyFont="1" applyBorder="1" applyAlignment="1"/>
  </cellXfs>
  <cellStyles count="8">
    <cellStyle name="Currency" xfId="7" builtinId="4"/>
    <cellStyle name="Hipervínculo 2" xfId="5" xr:uid="{1D22A49B-27A8-47F5-A9A6-4C7927971375}"/>
    <cellStyle name="Normal" xfId="0" builtinId="0"/>
    <cellStyle name="Normal 2" xfId="1" xr:uid="{5F208363-3FE1-48D7-906C-F434C1CAC638}"/>
    <cellStyle name="Normal 2 3" xfId="2" xr:uid="{4DE898F4-D99C-4516-9A1D-05E61ED822E4}"/>
    <cellStyle name="Normal 3" xfId="4" xr:uid="{494C2577-EFE7-42B7-9B8D-148CA0CFCED3}"/>
    <cellStyle name="Normal 4" xfId="6" xr:uid="{4F0A0DD7-C82A-4506-AD25-EDBEB65162CC}"/>
    <cellStyle name="Normal 7" xfId="3" xr:uid="{864FAFB6-B139-4763-9BF7-80B8AC9C6423}"/>
  </cellStyles>
  <dxfs count="0"/>
  <tableStyles count="0" defaultTableStyle="TableStyleMedium2" defaultPivotStyle="PivotStyleLight16"/>
  <colors>
    <mruColors>
      <color rgb="FF213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820272</xdr:colOff>
      <xdr:row>0</xdr:row>
      <xdr:rowOff>13111</xdr:rowOff>
    </xdr:from>
    <xdr:to>
      <xdr:col>4</xdr:col>
      <xdr:colOff>20427</xdr:colOff>
      <xdr:row>6</xdr:row>
      <xdr:rowOff>22188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F118801-D507-44FF-88FB-9300972BC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7948" y="13111"/>
          <a:ext cx="1396508" cy="1342577"/>
        </a:xfrm>
        <a:prstGeom prst="rect">
          <a:avLst/>
        </a:prstGeom>
      </xdr:spPr>
    </xdr:pic>
    <xdr:clientData/>
  </xdr:twoCellAnchor>
  <xdr:twoCellAnchor editAs="oneCell">
    <xdr:from>
      <xdr:col>5</xdr:col>
      <xdr:colOff>2720790</xdr:colOff>
      <xdr:row>1</xdr:row>
      <xdr:rowOff>70149</xdr:rowOff>
    </xdr:from>
    <xdr:to>
      <xdr:col>6</xdr:col>
      <xdr:colOff>2054263</xdr:colOff>
      <xdr:row>5</xdr:row>
      <xdr:rowOff>154993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EC782BE6-A60A-463E-B4FF-41F0431F2166}"/>
            </a:ext>
            <a:ext uri="{147F2762-F138-4A5C-976F-8EAC2B608ADB}">
              <a16:predDERef xmlns:a16="http://schemas.microsoft.com/office/drawing/2014/main" pred="{42A601C7-8437-4187-93A7-311BC7EE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97815" y="260649"/>
          <a:ext cx="2057623" cy="1084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2026920</xdr:colOff>
      <xdr:row>0</xdr:row>
      <xdr:rowOff>0</xdr:rowOff>
    </xdr:from>
    <xdr:to>
      <xdr:col>1</xdr:col>
      <xdr:colOff>5583555</xdr:colOff>
      <xdr:row>17</xdr:row>
      <xdr:rowOff>168537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FA4EAB-BA2E-411D-B829-3BDE85125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8060" y="0"/>
          <a:ext cx="3554730" cy="3500382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</xdr:row>
      <xdr:rowOff>95250</xdr:rowOff>
    </xdr:from>
    <xdr:to>
      <xdr:col>9</xdr:col>
      <xdr:colOff>205740</xdr:colOff>
      <xdr:row>11</xdr:row>
      <xdr:rowOff>72390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1D387C-DB9A-49E3-9169-08797895D42A}"/>
            </a:ext>
            <a:ext uri="{147F2762-F138-4A5C-976F-8EAC2B608ADB}">
              <a16:predDERef xmlns:a16="http://schemas.microsoft.com/office/drawing/2014/main" pred="{F5E75A39-BF22-4D6F-8AFA-9EE492EF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0440" y="476250"/>
          <a:ext cx="3943350" cy="1914525"/>
        </a:xfrm>
        <a:prstGeom prst="rect">
          <a:avLst/>
        </a:prstGeom>
      </xdr:spPr>
    </xdr:pic>
    <xdr:clientData/>
  </xdr:twoCellAnchor>
  <xdr:twoCellAnchor editAs="oneCell">
    <xdr:from>
      <xdr:col>1</xdr:col>
      <xdr:colOff>465533</xdr:colOff>
      <xdr:row>153</xdr:row>
      <xdr:rowOff>135256</xdr:rowOff>
    </xdr:from>
    <xdr:to>
      <xdr:col>1</xdr:col>
      <xdr:colOff>4249375</xdr:colOff>
      <xdr:row>165</xdr:row>
      <xdr:rowOff>17145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AD4282-31DF-4B01-B1BE-8DEDAFF46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6673" y="36246436"/>
          <a:ext cx="3781937" cy="2935603"/>
        </a:xfrm>
        <a:prstGeom prst="rect">
          <a:avLst/>
        </a:prstGeom>
      </xdr:spPr>
    </xdr:pic>
    <xdr:clientData/>
  </xdr:twoCellAnchor>
  <xdr:twoCellAnchor editAs="oneCell">
    <xdr:from>
      <xdr:col>1</xdr:col>
      <xdr:colOff>4371399</xdr:colOff>
      <xdr:row>153</xdr:row>
      <xdr:rowOff>133349</xdr:rowOff>
    </xdr:from>
    <xdr:to>
      <xdr:col>4</xdr:col>
      <xdr:colOff>645796</xdr:colOff>
      <xdr:row>164</xdr:row>
      <xdr:rowOff>139571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AA3B89-1166-4073-8276-62E682500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72539" y="36244529"/>
          <a:ext cx="4658302" cy="2877057"/>
        </a:xfrm>
        <a:prstGeom prst="rect">
          <a:avLst/>
        </a:prstGeom>
      </xdr:spPr>
    </xdr:pic>
    <xdr:clientData/>
  </xdr:twoCellAnchor>
  <xdr:twoCellAnchor editAs="oneCell">
    <xdr:from>
      <xdr:col>4</xdr:col>
      <xdr:colOff>893346</xdr:colOff>
      <xdr:row>153</xdr:row>
      <xdr:rowOff>135256</xdr:rowOff>
    </xdr:from>
    <xdr:to>
      <xdr:col>8</xdr:col>
      <xdr:colOff>722368</xdr:colOff>
      <xdr:row>165</xdr:row>
      <xdr:rowOff>16921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1D2F82-0756-4A1E-9E0A-2BBD6C7BC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76486" y="36246436"/>
          <a:ext cx="3863812" cy="2923949"/>
        </a:xfrm>
        <a:prstGeom prst="rect">
          <a:avLst/>
        </a:prstGeom>
      </xdr:spPr>
    </xdr:pic>
    <xdr:clientData/>
  </xdr:twoCellAnchor>
  <xdr:twoCellAnchor editAs="oneCell">
    <xdr:from>
      <xdr:col>1</xdr:col>
      <xdr:colOff>843915</xdr:colOff>
      <xdr:row>168</xdr:row>
      <xdr:rowOff>56077</xdr:rowOff>
    </xdr:from>
    <xdr:to>
      <xdr:col>2</xdr:col>
      <xdr:colOff>359061</xdr:colOff>
      <xdr:row>190</xdr:row>
      <xdr:rowOff>133348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A597BD-63F6-4CD8-A5A1-48D8344FC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45055" y="39748657"/>
          <a:ext cx="5313966" cy="3856792"/>
        </a:xfrm>
        <a:prstGeom prst="rect">
          <a:avLst/>
        </a:prstGeom>
      </xdr:spPr>
    </xdr:pic>
    <xdr:clientData/>
  </xdr:twoCellAnchor>
  <xdr:twoCellAnchor editAs="oneCell">
    <xdr:from>
      <xdr:col>2</xdr:col>
      <xdr:colOff>567691</xdr:colOff>
      <xdr:row>168</xdr:row>
      <xdr:rowOff>47937</xdr:rowOff>
    </xdr:from>
    <xdr:to>
      <xdr:col>8</xdr:col>
      <xdr:colOff>358141</xdr:colOff>
      <xdr:row>191</xdr:row>
      <xdr:rowOff>17557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D85F33-6771-4627-9949-7602544D5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67651" y="39740517"/>
          <a:ext cx="6404610" cy="39186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2026920</xdr:colOff>
      <xdr:row>0</xdr:row>
      <xdr:rowOff>0</xdr:rowOff>
    </xdr:from>
    <xdr:to>
      <xdr:col>1</xdr:col>
      <xdr:colOff>5581650</xdr:colOff>
      <xdr:row>17</xdr:row>
      <xdr:rowOff>170442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E75A39-BF22-4D6F-8AFA-9EE492EF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4245" y="0"/>
          <a:ext cx="3550920" cy="349758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</xdr:row>
      <xdr:rowOff>95250</xdr:rowOff>
    </xdr:from>
    <xdr:to>
      <xdr:col>9</xdr:col>
      <xdr:colOff>209550</xdr:colOff>
      <xdr:row>11</xdr:row>
      <xdr:rowOff>59055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7ADAA1-0350-4124-A9E5-2D592E6A06B3}"/>
            </a:ext>
            <a:ext uri="{147F2762-F138-4A5C-976F-8EAC2B608ADB}">
              <a16:predDERef xmlns:a16="http://schemas.microsoft.com/office/drawing/2014/main" pred="{F5E75A39-BF22-4D6F-8AFA-9EE492EFA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29925" y="476250"/>
          <a:ext cx="3819525" cy="1933575"/>
        </a:xfrm>
        <a:prstGeom prst="rect">
          <a:avLst/>
        </a:prstGeom>
      </xdr:spPr>
    </xdr:pic>
    <xdr:clientData/>
  </xdr:twoCellAnchor>
  <xdr:twoCellAnchor editAs="oneCell">
    <xdr:from>
      <xdr:col>1</xdr:col>
      <xdr:colOff>465533</xdr:colOff>
      <xdr:row>152</xdr:row>
      <xdr:rowOff>135256</xdr:rowOff>
    </xdr:from>
    <xdr:to>
      <xdr:col>1</xdr:col>
      <xdr:colOff>4247470</xdr:colOff>
      <xdr:row>164</xdr:row>
      <xdr:rowOff>22859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812912-3993-E143-6DE6-447AD17A1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70483" y="34377631"/>
          <a:ext cx="3785747" cy="2922269"/>
        </a:xfrm>
        <a:prstGeom prst="rect">
          <a:avLst/>
        </a:prstGeom>
      </xdr:spPr>
    </xdr:pic>
    <xdr:clientData/>
  </xdr:twoCellAnchor>
  <xdr:twoCellAnchor editAs="oneCell">
    <xdr:from>
      <xdr:col>1</xdr:col>
      <xdr:colOff>4371399</xdr:colOff>
      <xdr:row>152</xdr:row>
      <xdr:rowOff>133349</xdr:rowOff>
    </xdr:from>
    <xdr:to>
      <xdr:col>4</xdr:col>
      <xdr:colOff>647701</xdr:colOff>
      <xdr:row>163</xdr:row>
      <xdr:rowOff>130046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665E50B-9CC2-7451-6C33-83178327D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76349" y="34375724"/>
          <a:ext cx="4658302" cy="2856102"/>
        </a:xfrm>
        <a:prstGeom prst="rect">
          <a:avLst/>
        </a:prstGeom>
      </xdr:spPr>
    </xdr:pic>
    <xdr:clientData/>
  </xdr:twoCellAnchor>
  <xdr:twoCellAnchor editAs="oneCell">
    <xdr:from>
      <xdr:col>4</xdr:col>
      <xdr:colOff>893346</xdr:colOff>
      <xdr:row>152</xdr:row>
      <xdr:rowOff>135256</xdr:rowOff>
    </xdr:from>
    <xdr:to>
      <xdr:col>8</xdr:col>
      <xdr:colOff>726178</xdr:colOff>
      <xdr:row>164</xdr:row>
      <xdr:rowOff>3585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DC46F71-B1B7-BA12-E646-00A13FC4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80296" y="34377631"/>
          <a:ext cx="3871432" cy="2893694"/>
        </a:xfrm>
        <a:prstGeom prst="rect">
          <a:avLst/>
        </a:prstGeom>
      </xdr:spPr>
    </xdr:pic>
    <xdr:clientData/>
  </xdr:twoCellAnchor>
  <xdr:twoCellAnchor editAs="oneCell">
    <xdr:from>
      <xdr:col>1</xdr:col>
      <xdr:colOff>769620</xdr:colOff>
      <xdr:row>167</xdr:row>
      <xdr:rowOff>48457</xdr:rowOff>
    </xdr:from>
    <xdr:to>
      <xdr:col>2</xdr:col>
      <xdr:colOff>288576</xdr:colOff>
      <xdr:row>189</xdr:row>
      <xdr:rowOff>55244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50241EB-DD62-0EDE-1B0C-92DCFB1E0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74570" y="39129532"/>
          <a:ext cx="5319681" cy="3772972"/>
        </a:xfrm>
        <a:prstGeom prst="rect">
          <a:avLst/>
        </a:prstGeom>
      </xdr:spPr>
    </xdr:pic>
    <xdr:clientData/>
  </xdr:twoCellAnchor>
  <xdr:twoCellAnchor editAs="oneCell">
    <xdr:from>
      <xdr:col>2</xdr:col>
      <xdr:colOff>567691</xdr:colOff>
      <xdr:row>167</xdr:row>
      <xdr:rowOff>47937</xdr:rowOff>
    </xdr:from>
    <xdr:to>
      <xdr:col>8</xdr:col>
      <xdr:colOff>358141</xdr:colOff>
      <xdr:row>189</xdr:row>
      <xdr:rowOff>110902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57A90E9-B71B-6866-D925-317CA575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73366" y="37843137"/>
          <a:ext cx="6402705" cy="38348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2084070</xdr:colOff>
      <xdr:row>0</xdr:row>
      <xdr:rowOff>0</xdr:rowOff>
    </xdr:from>
    <xdr:to>
      <xdr:col>1</xdr:col>
      <xdr:colOff>5065395</xdr:colOff>
      <xdr:row>15</xdr:row>
      <xdr:rowOff>126223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8630A0-E934-4A9A-ABF1-49DB7EAD9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1395" y="0"/>
          <a:ext cx="2981325" cy="3078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3"/>
  <sheetViews>
    <sheetView showGridLines="0" tabSelected="1" topLeftCell="A12" zoomScale="85" zoomScaleNormal="85" workbookViewId="0">
      <selection activeCell="F30" sqref="F30"/>
    </sheetView>
  </sheetViews>
  <sheetFormatPr defaultColWidth="14.42578125" defaultRowHeight="15" customHeight="1"/>
  <cols>
    <col min="1" max="1" width="8.7109375" customWidth="1"/>
    <col min="2" max="2" width="28.140625" customWidth="1"/>
    <col min="3" max="4" width="32" customWidth="1"/>
    <col min="5" max="7" width="40.140625" customWidth="1"/>
    <col min="8" max="8" width="40.5703125" customWidth="1"/>
    <col min="9" max="15" width="10" customWidth="1"/>
  </cols>
  <sheetData>
    <row r="2" spans="2:8" ht="26.25" customHeight="1">
      <c r="B2" s="3" t="s">
        <v>0</v>
      </c>
      <c r="C2" s="4" t="s">
        <v>1</v>
      </c>
      <c r="D2" s="182"/>
      <c r="E2" s="181"/>
      <c r="F2" s="181"/>
      <c r="G2" s="181"/>
    </row>
    <row r="3" spans="2:8" ht="15" customHeight="1">
      <c r="B3" s="3" t="s">
        <v>2</v>
      </c>
      <c r="C3" s="130" t="s">
        <v>3</v>
      </c>
      <c r="D3" s="181"/>
      <c r="E3" s="181"/>
      <c r="F3" s="181"/>
      <c r="G3" s="181"/>
    </row>
    <row r="4" spans="2:8" ht="23.45" customHeight="1">
      <c r="B4" s="3" t="s">
        <v>4</v>
      </c>
      <c r="C4" s="5" t="s">
        <v>5</v>
      </c>
      <c r="D4" s="181"/>
      <c r="E4" s="181"/>
      <c r="F4" s="181"/>
      <c r="G4" s="181"/>
    </row>
    <row r="5" spans="2:8" ht="14.25" customHeight="1">
      <c r="B5" s="3" t="s">
        <v>6</v>
      </c>
      <c r="C5" s="5" t="s">
        <v>7</v>
      </c>
      <c r="D5" s="181"/>
      <c r="E5" s="181"/>
      <c r="F5" s="181"/>
      <c r="G5" s="181"/>
    </row>
    <row r="6" spans="2:8" ht="14.25" customHeight="1">
      <c r="B6" s="3" t="s">
        <v>8</v>
      </c>
      <c r="C6" s="127" t="s">
        <v>9</v>
      </c>
      <c r="D6" s="182"/>
      <c r="E6" s="182"/>
      <c r="F6" s="182"/>
      <c r="G6" s="182"/>
    </row>
    <row r="7" spans="2:8" ht="13.9">
      <c r="B7" s="3" t="s">
        <v>10</v>
      </c>
      <c r="C7" s="5" t="str">
        <f>D17</f>
        <v>Cuernavaca</v>
      </c>
      <c r="D7" s="181"/>
      <c r="E7" s="181"/>
      <c r="F7" s="181"/>
      <c r="G7" s="181"/>
    </row>
    <row r="8" spans="2:8" ht="26.45">
      <c r="B8" s="3" t="s">
        <v>11</v>
      </c>
      <c r="C8" s="5" t="str">
        <f>D18</f>
        <v>Fiesta Americana Hacienda San Antonio el Puente Resort &amp; Spa</v>
      </c>
      <c r="D8" s="181"/>
      <c r="E8" s="181"/>
      <c r="F8" s="181"/>
      <c r="G8" s="181"/>
    </row>
    <row r="9" spans="2:8" ht="13.9">
      <c r="B9" s="3" t="s">
        <v>12</v>
      </c>
      <c r="C9" s="5">
        <f>D19</f>
        <v>79</v>
      </c>
      <c r="D9" s="181"/>
      <c r="E9" s="181"/>
      <c r="F9" s="181"/>
      <c r="G9" s="181"/>
    </row>
    <row r="10" spans="2:8" ht="14.25" customHeight="1">
      <c r="B10" s="3" t="s">
        <v>13</v>
      </c>
      <c r="C10" s="5" t="s">
        <v>14</v>
      </c>
      <c r="D10" s="181"/>
      <c r="E10" s="181"/>
      <c r="F10" s="181"/>
      <c r="G10" s="181"/>
    </row>
    <row r="11" spans="2:8" ht="15" customHeight="1">
      <c r="B11" s="3" t="s">
        <v>15</v>
      </c>
      <c r="C11" s="5" t="str">
        <f>'F.A. ACTUALIZACIÓN 19AGO'!C10</f>
        <v xml:space="preserve">Cinthya Figueroa </v>
      </c>
      <c r="D11" s="181"/>
      <c r="E11" s="181"/>
      <c r="F11" s="181"/>
      <c r="G11" s="181"/>
    </row>
    <row r="12" spans="2:8" ht="15" customHeight="1">
      <c r="B12" s="3" t="s">
        <v>16</v>
      </c>
      <c r="C12" s="5" t="s">
        <v>17</v>
      </c>
      <c r="D12" s="181"/>
      <c r="E12" s="181"/>
      <c r="F12" s="181"/>
      <c r="G12" s="181"/>
    </row>
    <row r="13" spans="2:8" ht="15" customHeight="1">
      <c r="B13" s="8"/>
      <c r="C13" s="8"/>
      <c r="D13" s="8"/>
      <c r="E13" s="8"/>
      <c r="F13" s="8"/>
      <c r="G13" s="8"/>
      <c r="H13" s="9"/>
    </row>
    <row r="14" spans="2:8" ht="15" customHeight="1">
      <c r="B14" s="8"/>
      <c r="C14" s="8"/>
      <c r="D14" s="8"/>
      <c r="E14" s="8"/>
      <c r="F14" s="8"/>
      <c r="G14" s="8"/>
      <c r="H14" s="9"/>
    </row>
    <row r="15" spans="2:8" ht="40.9" customHeight="1">
      <c r="B15" s="8"/>
      <c r="C15" s="523" t="s">
        <v>18</v>
      </c>
      <c r="D15" s="524" t="s">
        <v>19</v>
      </c>
      <c r="E15" s="524" t="s">
        <v>20</v>
      </c>
      <c r="F15" s="524" t="s">
        <v>21</v>
      </c>
      <c r="G15" s="10" t="s">
        <v>22</v>
      </c>
    </row>
    <row r="16" spans="2:8" ht="13.9">
      <c r="B16" s="131" t="s">
        <v>4</v>
      </c>
      <c r="C16" s="12" t="str">
        <f>'F.A. Hacienda San Antonio el Pu'!C3</f>
        <v xml:space="preserve">Rare to Care </v>
      </c>
      <c r="D16" s="12" t="str">
        <f>'F.A. ACTUALIZACIÓN 19AGO'!C3</f>
        <v xml:space="preserve">Rare to Care </v>
      </c>
      <c r="E16" s="12" t="str">
        <f>C4</f>
        <v>RARE TO CARE</v>
      </c>
      <c r="F16" s="12" t="s">
        <v>5</v>
      </c>
      <c r="G16" s="12"/>
    </row>
    <row r="17" spans="2:7" ht="13.9">
      <c r="B17" s="23" t="s">
        <v>10</v>
      </c>
      <c r="C17" s="126" t="str">
        <f>C7</f>
        <v>Cuernavaca</v>
      </c>
      <c r="D17" s="126" t="str">
        <f>'F.A. ACTUALIZACIÓN 19AGO'!C6</f>
        <v>Cuernavaca</v>
      </c>
      <c r="E17" s="126" t="str">
        <f>C7</f>
        <v>Cuernavaca</v>
      </c>
      <c r="F17" s="126" t="str">
        <f>E17</f>
        <v>Cuernavaca</v>
      </c>
      <c r="G17" s="13"/>
    </row>
    <row r="18" spans="2:7" ht="33" customHeight="1">
      <c r="B18" s="132" t="s">
        <v>11</v>
      </c>
      <c r="C18" s="14" t="str">
        <f>C8</f>
        <v>Fiesta Americana Hacienda San Antonio el Puente Resort &amp; Spa</v>
      </c>
      <c r="D18" s="14" t="str">
        <f>'F.A. ACTUALIZACIÓN 19AGO'!C7</f>
        <v>Fiesta Americana Hacienda San Antonio el Puente Resort &amp; Spa</v>
      </c>
      <c r="E18" s="14" t="str">
        <f>C8</f>
        <v>Fiesta Americana Hacienda San Antonio el Puente Resort &amp; Spa</v>
      </c>
      <c r="F18" s="14" t="str">
        <f>E18</f>
        <v>Fiesta Americana Hacienda San Antonio el Puente Resort &amp; Spa</v>
      </c>
      <c r="G18" s="14"/>
    </row>
    <row r="19" spans="2:7" ht="15.75" customHeight="1">
      <c r="B19" s="23" t="s">
        <v>12</v>
      </c>
      <c r="C19" s="13">
        <f>C9</f>
        <v>79</v>
      </c>
      <c r="D19" s="13">
        <v>79</v>
      </c>
      <c r="E19" s="13"/>
      <c r="F19" s="13"/>
      <c r="G19" s="13"/>
    </row>
    <row r="20" spans="2:7" ht="15.75" customHeight="1">
      <c r="B20" s="23" t="s">
        <v>23</v>
      </c>
      <c r="C20" s="188" t="str">
        <f>'F.A. Hacienda San Antonio el Pu'!C5</f>
        <v xml:space="preserve">18sep – 20sep </v>
      </c>
      <c r="D20" s="188" t="s">
        <v>24</v>
      </c>
      <c r="E20" s="188"/>
      <c r="F20" s="188"/>
      <c r="G20" s="15"/>
    </row>
    <row r="21" spans="2:7" ht="15" customHeight="1">
      <c r="B21" s="133" t="s">
        <v>25</v>
      </c>
      <c r="C21" s="16">
        <f>'F.A. Hacienda San Antonio el Pu'!I30</f>
        <v>623531.5</v>
      </c>
      <c r="D21" s="16">
        <f>'F.A. ACTUALIZACIÓN 19AGO'!I30</f>
        <v>623531.5</v>
      </c>
      <c r="E21" s="16"/>
      <c r="F21" s="16">
        <f>'F.A. ACTUALIZACIÓN 19AGO'!I30</f>
        <v>623531.5</v>
      </c>
      <c r="G21" s="16">
        <v>0</v>
      </c>
    </row>
    <row r="22" spans="2:7" ht="15" customHeight="1">
      <c r="B22" s="17" t="s">
        <v>26</v>
      </c>
      <c r="C22" s="18">
        <f>'F.A. Hacienda San Antonio el Pu'!I59</f>
        <v>555369.5</v>
      </c>
      <c r="D22" s="18">
        <f>'F.A. ACTUALIZACIÓN 19AGO'!I59</f>
        <v>593659.89999999991</v>
      </c>
      <c r="E22" s="18"/>
      <c r="F22" s="18">
        <f>'F.A. ACTUALIZACIÓN 19AGO'!I59</f>
        <v>593659.89999999991</v>
      </c>
      <c r="G22" s="18">
        <v>0</v>
      </c>
    </row>
    <row r="23" spans="2:7" ht="15" customHeight="1">
      <c r="B23" s="17" t="s">
        <v>27</v>
      </c>
      <c r="C23" s="19">
        <f>'F.A. Hacienda San Antonio el Pu'!I67</f>
        <v>0</v>
      </c>
      <c r="D23" s="19">
        <f>'F.A. ACTUALIZACIÓN 19AGO'!I67</f>
        <v>0</v>
      </c>
      <c r="E23" s="19"/>
      <c r="F23" s="19"/>
      <c r="G23" s="19">
        <v>0</v>
      </c>
    </row>
    <row r="24" spans="2:7" ht="15" customHeight="1">
      <c r="B24" s="17" t="s">
        <v>28</v>
      </c>
      <c r="C24" s="19">
        <f>'F.A. Hacienda San Antonio el Pu'!I71</f>
        <v>0</v>
      </c>
      <c r="D24" s="19">
        <f>'F.A. ACTUALIZACIÓN 19AGO'!I71</f>
        <v>0</v>
      </c>
      <c r="E24" s="19">
        <f>'PRODUCCIÓN ACTUALIZACIÓN 01SEP '!F106</f>
        <v>896351.4</v>
      </c>
      <c r="F24" s="19">
        <f>E24</f>
        <v>896351.4</v>
      </c>
      <c r="G24" s="19">
        <v>0</v>
      </c>
    </row>
    <row r="25" spans="2:7" ht="15" customHeight="1">
      <c r="B25" s="4" t="s">
        <v>29</v>
      </c>
      <c r="C25" s="19">
        <f>'F.A. Hacienda San Antonio el Pu'!I75</f>
        <v>0</v>
      </c>
      <c r="D25" s="19">
        <f>'F.A. ACTUALIZACIÓN 19AGO'!I75</f>
        <v>0</v>
      </c>
      <c r="E25" s="19"/>
      <c r="F25" s="19"/>
      <c r="G25" s="19">
        <v>0</v>
      </c>
    </row>
    <row r="26" spans="2:7" ht="15" customHeight="1">
      <c r="B26" s="4" t="s">
        <v>30</v>
      </c>
      <c r="C26" s="19">
        <f>'F.A. Hacienda San Antonio el Pu'!I79</f>
        <v>0</v>
      </c>
      <c r="D26" s="19">
        <f>'F.A. ACTUALIZACIÓN 19AGO'!I83</f>
        <v>0</v>
      </c>
      <c r="E26" s="19"/>
      <c r="F26" s="19"/>
      <c r="G26" s="19">
        <v>0</v>
      </c>
    </row>
    <row r="27" spans="2:7" ht="15" customHeight="1">
      <c r="B27" s="4" t="s">
        <v>31</v>
      </c>
      <c r="C27" s="19">
        <f>'F.A. Hacienda San Antonio el Pu'!I83</f>
        <v>0</v>
      </c>
      <c r="D27" s="19">
        <f>'F.A. ACTUALIZACIÓN 19AGO'!I83</f>
        <v>0</v>
      </c>
      <c r="E27" s="19"/>
      <c r="F27" s="19"/>
      <c r="G27" s="19">
        <v>0</v>
      </c>
    </row>
    <row r="28" spans="2:7" ht="15" customHeight="1">
      <c r="B28" s="4" t="s">
        <v>32</v>
      </c>
      <c r="C28" s="19">
        <f>'F.A. Hacienda San Antonio el Pu'!I87</f>
        <v>22000</v>
      </c>
      <c r="D28" s="19">
        <f>'F.A. ACTUALIZACIÓN 19AGO'!I87</f>
        <v>0</v>
      </c>
      <c r="E28" s="19"/>
      <c r="F28" s="19"/>
      <c r="G28" s="19">
        <v>0</v>
      </c>
    </row>
    <row r="29" spans="2:7" ht="15" customHeight="1">
      <c r="B29" s="17" t="s">
        <v>33</v>
      </c>
      <c r="C29" s="18">
        <f>'F.A. Hacienda San Antonio el Pu'!I96</f>
        <v>58000</v>
      </c>
      <c r="D29" s="18">
        <f>'F.A. ACTUALIZACIÓN 19AGO'!I95</f>
        <v>40000</v>
      </c>
      <c r="E29" s="18"/>
      <c r="F29" s="18">
        <f>'F.A. ACTUALIZACIÓN 19AGO'!I95</f>
        <v>40000</v>
      </c>
      <c r="G29" s="18">
        <v>0</v>
      </c>
    </row>
    <row r="30" spans="2:7" ht="15" customHeight="1">
      <c r="B30" s="17" t="s">
        <v>34</v>
      </c>
      <c r="C30" s="18">
        <f>'F.A. Hacienda San Antonio el Pu'!I110</f>
        <v>130300</v>
      </c>
      <c r="D30" s="18">
        <f>'F.A. ACTUALIZACIÓN 19AGO'!I109</f>
        <v>130300</v>
      </c>
      <c r="E30" s="18"/>
      <c r="F30" s="18">
        <f>'F.A. ACTUALIZACIÓN 19AGO'!I109</f>
        <v>130300</v>
      </c>
      <c r="G30" s="18">
        <v>0</v>
      </c>
    </row>
    <row r="31" spans="2:7" ht="15" customHeight="1">
      <c r="B31" s="17" t="s">
        <v>35</v>
      </c>
      <c r="C31" s="18">
        <f>'F.A. Hacienda San Antonio el Pu'!I119</f>
        <v>178207</v>
      </c>
      <c r="D31" s="18">
        <f>'F.A. ACTUALIZACIÓN 19AGO'!I118</f>
        <v>178207</v>
      </c>
      <c r="E31" s="18"/>
      <c r="F31" s="18">
        <f>'F.A. ACTUALIZACIÓN 19AGO'!I118</f>
        <v>178207</v>
      </c>
      <c r="G31" s="18">
        <v>0</v>
      </c>
    </row>
    <row r="32" spans="2:7" ht="15" customHeight="1">
      <c r="B32" s="17" t="s">
        <v>36</v>
      </c>
      <c r="C32" s="19">
        <f>'F.A. Hacienda San Antonio el Pu'!I135</f>
        <v>52707.5</v>
      </c>
      <c r="D32" s="19">
        <f>'F.A. ACTUALIZACIÓN 19AGO'!I134</f>
        <v>52657.5</v>
      </c>
      <c r="E32" s="19">
        <f>'PRODUCCIÓN ACTUALIZACIÓN 01SEP '!F140</f>
        <v>64200</v>
      </c>
      <c r="F32" s="19">
        <f>D32+E32</f>
        <v>116857.5</v>
      </c>
      <c r="G32" s="19">
        <v>0</v>
      </c>
    </row>
    <row r="33" spans="2:7" ht="13.9">
      <c r="B33" s="17" t="s">
        <v>37</v>
      </c>
      <c r="C33" s="20">
        <f>'F.A. Hacienda San Antonio el Pu'!I139</f>
        <v>77785.8</v>
      </c>
      <c r="D33" s="20">
        <f>'F.A. ACTUALIZACIÓN 19AGO'!I138</f>
        <v>77383.56</v>
      </c>
      <c r="E33" s="20">
        <f>'PRODUCCIÓN ACTUALIZACIÓN 01SEP '!F143</f>
        <v>57633.084000000003</v>
      </c>
      <c r="F33" s="20">
        <f>D33+E33</f>
        <v>135016.644</v>
      </c>
      <c r="G33" s="20">
        <v>0</v>
      </c>
    </row>
    <row r="34" spans="2:7" ht="15.75" customHeight="1">
      <c r="B34" s="134"/>
      <c r="C34" s="21"/>
      <c r="D34" s="21"/>
      <c r="E34" s="21"/>
      <c r="F34" s="21"/>
      <c r="G34" s="21"/>
    </row>
    <row r="35" spans="2:7" ht="26.45">
      <c r="B35" s="17" t="s">
        <v>38</v>
      </c>
      <c r="C35" s="22">
        <f>SUM(C21:C33)</f>
        <v>1697901.3</v>
      </c>
      <c r="D35" s="22">
        <f>SUM(D21:D33)</f>
        <v>1695739.46</v>
      </c>
      <c r="E35" s="530">
        <f>SUM(E21:E33)</f>
        <v>1018184.4840000001</v>
      </c>
      <c r="F35" s="530">
        <f>SUM(F21:F33)</f>
        <v>2713923.9439999997</v>
      </c>
      <c r="G35" s="22"/>
    </row>
    <row r="36" spans="2:7" ht="15" customHeight="1">
      <c r="B36" s="1"/>
      <c r="C36" s="1"/>
      <c r="D36" s="1"/>
      <c r="E36" s="1"/>
      <c r="F36" s="1"/>
      <c r="G36" s="1"/>
    </row>
    <row r="37" spans="2:7" ht="13.5" customHeight="1">
      <c r="B37" s="23" t="s">
        <v>39</v>
      </c>
      <c r="C37" s="24"/>
      <c r="D37" s="24">
        <f>D35/D19</f>
        <v>21465.056455696202</v>
      </c>
      <c r="E37" s="24"/>
      <c r="F37" s="24"/>
      <c r="G37" s="24"/>
    </row>
    <row r="38" spans="2:7" ht="12.75" customHeight="1">
      <c r="B38" s="2"/>
      <c r="C38" s="11"/>
      <c r="D38" s="11"/>
      <c r="E38" s="11"/>
      <c r="F38" s="11"/>
      <c r="G38" s="11"/>
    </row>
    <row r="39" spans="2:7" ht="12.75" customHeight="1">
      <c r="B39" s="23" t="s">
        <v>40</v>
      </c>
      <c r="C39" s="25"/>
      <c r="D39" s="25"/>
      <c r="E39" s="25"/>
      <c r="F39" s="25"/>
      <c r="G39" s="25"/>
    </row>
    <row r="40" spans="2:7" ht="12.75" customHeight="1">
      <c r="B40" s="23" t="s">
        <v>41</v>
      </c>
      <c r="C40" s="25"/>
      <c r="D40" s="25"/>
      <c r="E40" s="25"/>
      <c r="F40" s="25"/>
      <c r="G40" s="25"/>
    </row>
    <row r="43" spans="2:7" ht="15" customHeight="1">
      <c r="F43" s="529"/>
    </row>
  </sheetData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3:V7"/>
  <sheetViews>
    <sheetView workbookViewId="0">
      <selection activeCell="W36" activeCellId="1" sqref="V3 W36"/>
    </sheetView>
  </sheetViews>
  <sheetFormatPr defaultColWidth="14.42578125" defaultRowHeight="15" customHeight="1"/>
  <cols>
    <col min="1" max="1" width="4.28515625" customWidth="1"/>
    <col min="2" max="2" width="15.140625" customWidth="1"/>
    <col min="3" max="3" width="17.85546875" customWidth="1"/>
    <col min="4" max="4" width="49.140625" customWidth="1"/>
    <col min="5" max="5" width="15.28515625" customWidth="1"/>
    <col min="6" max="6" width="12.5703125" customWidth="1"/>
    <col min="7" max="7" width="10.7109375" customWidth="1"/>
    <col min="8" max="8" width="13.85546875" customWidth="1"/>
    <col min="9" max="9" width="7.28515625" customWidth="1"/>
    <col min="10" max="10" width="6.140625" customWidth="1"/>
    <col min="11" max="11" width="7.5703125" customWidth="1"/>
    <col min="12" max="12" width="9.42578125" customWidth="1"/>
    <col min="13" max="13" width="12.7109375" customWidth="1"/>
    <col min="14" max="14" width="42.7109375" customWidth="1"/>
    <col min="15" max="15" width="11" customWidth="1"/>
    <col min="16" max="16" width="13.7109375" customWidth="1"/>
    <col min="17" max="17" width="17.140625" customWidth="1"/>
    <col min="18" max="18" width="13.140625" customWidth="1"/>
    <col min="19" max="19" width="7.42578125" customWidth="1"/>
    <col min="20" max="20" width="12" customWidth="1"/>
    <col min="21" max="21" width="8.7109375" customWidth="1"/>
    <col min="22" max="22" width="10.28515625" customWidth="1"/>
  </cols>
  <sheetData>
    <row r="3" spans="1:22" ht="15" customHeight="1">
      <c r="A3" s="151"/>
      <c r="B3" s="151"/>
      <c r="C3" s="151"/>
      <c r="D3" s="87" t="s">
        <v>312</v>
      </c>
      <c r="E3" s="88"/>
      <c r="F3" s="151"/>
      <c r="G3" s="152"/>
      <c r="H3" s="151"/>
      <c r="I3" s="151"/>
      <c r="J3" s="153"/>
      <c r="K3" s="153"/>
      <c r="L3" s="154"/>
      <c r="M3" s="154"/>
      <c r="N3" s="154"/>
      <c r="O3" s="155"/>
      <c r="P3" s="156"/>
      <c r="Q3" s="156"/>
      <c r="R3" s="156"/>
      <c r="S3" s="156"/>
      <c r="T3" s="156"/>
      <c r="U3" s="156"/>
      <c r="V3" s="156"/>
    </row>
    <row r="4" spans="1:22" ht="15" customHeight="1">
      <c r="A4" s="151"/>
      <c r="B4" s="151"/>
      <c r="C4" s="151"/>
      <c r="D4" s="87" t="s">
        <v>22</v>
      </c>
      <c r="E4" s="89"/>
      <c r="F4" s="151"/>
      <c r="G4" s="152"/>
      <c r="H4" s="151"/>
      <c r="I4" s="151"/>
      <c r="J4" s="153"/>
      <c r="K4" s="153"/>
      <c r="L4" s="154"/>
      <c r="M4" s="154"/>
      <c r="N4" s="154"/>
      <c r="O4" s="155"/>
      <c r="P4" s="156"/>
      <c r="Q4" s="156"/>
      <c r="R4" s="156"/>
      <c r="S4" s="156"/>
      <c r="T4" s="156"/>
      <c r="U4" s="156"/>
      <c r="V4" s="156"/>
    </row>
    <row r="5" spans="1:22" ht="15" customHeight="1">
      <c r="A5" s="151"/>
      <c r="B5" s="151"/>
      <c r="C5" s="151"/>
      <c r="D5" s="87" t="s">
        <v>313</v>
      </c>
      <c r="E5" s="88"/>
      <c r="F5" s="152"/>
      <c r="G5" s="152"/>
      <c r="H5" s="151"/>
      <c r="I5" s="153"/>
      <c r="J5" s="153"/>
      <c r="K5" s="153"/>
      <c r="L5" s="154"/>
      <c r="M5" s="154"/>
      <c r="N5" s="154"/>
      <c r="O5" s="155"/>
      <c r="P5" s="156"/>
      <c r="Q5" s="156"/>
      <c r="R5" s="156"/>
      <c r="S5" s="156"/>
      <c r="T5" s="156"/>
      <c r="U5" s="156"/>
      <c r="V5" s="156"/>
    </row>
    <row r="6" spans="1:22" ht="15" customHeight="1">
      <c r="A6" s="151"/>
      <c r="B6" s="151"/>
      <c r="C6" s="151"/>
      <c r="D6" s="151"/>
      <c r="E6" s="151"/>
      <c r="F6" s="151"/>
      <c r="G6" s="152"/>
      <c r="H6" s="151"/>
      <c r="I6" s="153"/>
      <c r="J6" s="153"/>
      <c r="K6" s="153"/>
      <c r="L6" s="154"/>
      <c r="M6" s="154"/>
      <c r="N6" s="154"/>
      <c r="O6" s="155"/>
      <c r="P6" s="156"/>
      <c r="Q6" s="591" t="s">
        <v>314</v>
      </c>
      <c r="R6" s="601"/>
      <c r="S6" s="601"/>
      <c r="T6" s="601"/>
      <c r="U6" s="601"/>
      <c r="V6" s="156"/>
    </row>
    <row r="7" spans="1:22" ht="15" customHeight="1">
      <c r="A7" s="90" t="s">
        <v>50</v>
      </c>
      <c r="B7" s="91" t="s">
        <v>315</v>
      </c>
      <c r="C7" s="91" t="s">
        <v>221</v>
      </c>
      <c r="D7" s="91" t="s">
        <v>316</v>
      </c>
      <c r="E7" s="91" t="s">
        <v>317</v>
      </c>
      <c r="F7" s="92" t="s">
        <v>229</v>
      </c>
      <c r="G7" s="93" t="s">
        <v>227</v>
      </c>
      <c r="H7" s="91" t="s">
        <v>315</v>
      </c>
      <c r="I7" s="94" t="s">
        <v>267</v>
      </c>
      <c r="J7" s="95" t="s">
        <v>232</v>
      </c>
      <c r="K7" s="95" t="s">
        <v>233</v>
      </c>
      <c r="L7" s="95" t="s">
        <v>318</v>
      </c>
      <c r="M7" s="96" t="s">
        <v>319</v>
      </c>
      <c r="N7" s="96" t="s">
        <v>320</v>
      </c>
      <c r="O7" s="97" t="s">
        <v>321</v>
      </c>
      <c r="P7" s="98" t="s">
        <v>322</v>
      </c>
      <c r="Q7" s="98" t="s">
        <v>323</v>
      </c>
      <c r="R7" s="99" t="s">
        <v>324</v>
      </c>
      <c r="S7" s="99" t="s">
        <v>325</v>
      </c>
      <c r="T7" s="99" t="s">
        <v>67</v>
      </c>
      <c r="U7" s="99" t="s">
        <v>218</v>
      </c>
      <c r="V7" s="99" t="s">
        <v>54</v>
      </c>
    </row>
  </sheetData>
  <mergeCells count="1">
    <mergeCell ref="Q6:U6"/>
  </mergeCells>
  <dataValidations count="1">
    <dataValidation type="list" allowBlank="1" showErrorMessage="1" sqref="B8:C8 C11 B12 C14 B15 C17 B18" xr:uid="{00000000-0002-0000-0400-000000000000}">
      <formula1>"CONFIRMADO,PENDIENTE,CANCELADO,INCORRECTO,EMITIR"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V71"/>
  <sheetViews>
    <sheetView workbookViewId="0">
      <selection activeCell="W36" activeCellId="1" sqref="V3 W36"/>
    </sheetView>
  </sheetViews>
  <sheetFormatPr defaultColWidth="14.42578125" defaultRowHeight="15" customHeight="1"/>
  <cols>
    <col min="1" max="1" width="23.140625" customWidth="1"/>
    <col min="2" max="2" width="22.140625" customWidth="1"/>
    <col min="3" max="3" width="9.5703125" customWidth="1"/>
  </cols>
  <sheetData>
    <row r="1" spans="1:22">
      <c r="A1" s="100" t="s">
        <v>326</v>
      </c>
      <c r="B1" s="101" t="s">
        <v>327</v>
      </c>
      <c r="C1" s="102" t="s">
        <v>328</v>
      </c>
      <c r="D1" s="103" t="s">
        <v>329</v>
      </c>
      <c r="E1" s="104" t="s">
        <v>330</v>
      </c>
      <c r="F1" s="104" t="s">
        <v>331</v>
      </c>
      <c r="G1" s="105" t="s">
        <v>332</v>
      </c>
      <c r="H1" s="105" t="s">
        <v>333</v>
      </c>
      <c r="I1" s="105" t="s">
        <v>334</v>
      </c>
      <c r="J1" s="105" t="s">
        <v>335</v>
      </c>
      <c r="K1" s="105" t="s">
        <v>336</v>
      </c>
      <c r="L1" s="105" t="s">
        <v>337</v>
      </c>
      <c r="M1" s="105" t="s">
        <v>338</v>
      </c>
      <c r="N1" s="106" t="s">
        <v>339</v>
      </c>
      <c r="O1" s="106" t="s">
        <v>340</v>
      </c>
      <c r="P1" s="106" t="s">
        <v>341</v>
      </c>
      <c r="Q1" s="106" t="s">
        <v>342</v>
      </c>
      <c r="R1" s="106" t="s">
        <v>343</v>
      </c>
      <c r="S1" s="104" t="s">
        <v>344</v>
      </c>
      <c r="T1" s="107" t="s">
        <v>345</v>
      </c>
      <c r="U1" s="107" t="s">
        <v>346</v>
      </c>
      <c r="V1" s="108" t="s">
        <v>347</v>
      </c>
    </row>
    <row r="2" spans="1:22">
      <c r="A2" s="157"/>
      <c r="B2" s="109"/>
      <c r="C2" s="110"/>
      <c r="D2" s="109" t="s">
        <v>348</v>
      </c>
      <c r="E2" s="111" t="s">
        <v>349</v>
      </c>
      <c r="F2" s="112">
        <v>0</v>
      </c>
      <c r="G2" s="112">
        <v>0</v>
      </c>
      <c r="H2" s="112">
        <v>0</v>
      </c>
      <c r="I2" s="113" t="s">
        <v>350</v>
      </c>
      <c r="J2" s="113" t="s">
        <v>350</v>
      </c>
      <c r="K2" s="112">
        <v>0</v>
      </c>
      <c r="L2" s="113" t="s">
        <v>350</v>
      </c>
      <c r="M2" s="113" t="s">
        <v>350</v>
      </c>
      <c r="N2" s="113" t="s">
        <v>350</v>
      </c>
      <c r="O2" s="112">
        <v>0</v>
      </c>
      <c r="P2" s="113" t="s">
        <v>350</v>
      </c>
      <c r="Q2" s="112">
        <v>0</v>
      </c>
      <c r="R2" s="112">
        <v>0</v>
      </c>
      <c r="S2" s="111" t="s">
        <v>350</v>
      </c>
      <c r="T2" s="111" t="s">
        <v>350</v>
      </c>
      <c r="U2" s="109" t="s">
        <v>351</v>
      </c>
      <c r="V2" s="112">
        <f t="shared" ref="V2:V10" si="0">F2+G2+H2+K2+O2+Q2+R2</f>
        <v>0</v>
      </c>
    </row>
    <row r="3" spans="1:22">
      <c r="A3" s="157"/>
      <c r="B3" s="109"/>
      <c r="C3" s="110"/>
      <c r="D3" s="109" t="s">
        <v>348</v>
      </c>
      <c r="E3" s="111" t="s">
        <v>349</v>
      </c>
      <c r="F3" s="112">
        <v>0</v>
      </c>
      <c r="G3" s="112">
        <v>0</v>
      </c>
      <c r="H3" s="112">
        <v>0</v>
      </c>
      <c r="I3" s="113" t="s">
        <v>350</v>
      </c>
      <c r="J3" s="113" t="s">
        <v>350</v>
      </c>
      <c r="K3" s="112">
        <v>0</v>
      </c>
      <c r="L3" s="113" t="s">
        <v>350</v>
      </c>
      <c r="M3" s="113" t="s">
        <v>350</v>
      </c>
      <c r="N3" s="113" t="s">
        <v>350</v>
      </c>
      <c r="O3" s="112">
        <v>0</v>
      </c>
      <c r="P3" s="113" t="s">
        <v>350</v>
      </c>
      <c r="Q3" s="112">
        <v>0</v>
      </c>
      <c r="R3" s="112">
        <v>0</v>
      </c>
      <c r="S3" s="111" t="s">
        <v>350</v>
      </c>
      <c r="T3" s="111" t="s">
        <v>350</v>
      </c>
      <c r="U3" s="109" t="s">
        <v>351</v>
      </c>
      <c r="V3" s="112">
        <f t="shared" si="0"/>
        <v>0</v>
      </c>
    </row>
    <row r="4" spans="1:22">
      <c r="A4" s="157"/>
      <c r="B4" s="109"/>
      <c r="C4" s="110"/>
      <c r="D4" s="109" t="s">
        <v>348</v>
      </c>
      <c r="E4" s="111" t="s">
        <v>349</v>
      </c>
      <c r="F4" s="112">
        <v>0</v>
      </c>
      <c r="G4" s="112">
        <v>0</v>
      </c>
      <c r="H4" s="112">
        <v>0</v>
      </c>
      <c r="I4" s="113" t="s">
        <v>350</v>
      </c>
      <c r="J4" s="113" t="s">
        <v>350</v>
      </c>
      <c r="K4" s="112">
        <v>0</v>
      </c>
      <c r="L4" s="113" t="s">
        <v>350</v>
      </c>
      <c r="M4" s="113" t="s">
        <v>350</v>
      </c>
      <c r="N4" s="113" t="s">
        <v>350</v>
      </c>
      <c r="O4" s="112">
        <v>0</v>
      </c>
      <c r="P4" s="113" t="s">
        <v>350</v>
      </c>
      <c r="Q4" s="112">
        <v>0</v>
      </c>
      <c r="R4" s="112">
        <v>0</v>
      </c>
      <c r="S4" s="111" t="s">
        <v>350</v>
      </c>
      <c r="T4" s="111" t="s">
        <v>350</v>
      </c>
      <c r="U4" s="109" t="s">
        <v>351</v>
      </c>
      <c r="V4" s="112">
        <f t="shared" si="0"/>
        <v>0</v>
      </c>
    </row>
    <row r="5" spans="1:22">
      <c r="A5" s="157"/>
      <c r="B5" s="109"/>
      <c r="C5" s="110"/>
      <c r="D5" s="109" t="s">
        <v>348</v>
      </c>
      <c r="E5" s="111" t="s">
        <v>349</v>
      </c>
      <c r="F5" s="112">
        <v>0</v>
      </c>
      <c r="G5" s="112">
        <v>0</v>
      </c>
      <c r="H5" s="112">
        <v>0</v>
      </c>
      <c r="I5" s="113" t="s">
        <v>350</v>
      </c>
      <c r="J5" s="113" t="s">
        <v>350</v>
      </c>
      <c r="K5" s="112">
        <v>0</v>
      </c>
      <c r="L5" s="113" t="s">
        <v>350</v>
      </c>
      <c r="M5" s="113" t="s">
        <v>350</v>
      </c>
      <c r="N5" s="113" t="s">
        <v>350</v>
      </c>
      <c r="O5" s="112">
        <v>0</v>
      </c>
      <c r="P5" s="113" t="s">
        <v>350</v>
      </c>
      <c r="Q5" s="112">
        <v>0</v>
      </c>
      <c r="R5" s="112">
        <v>0</v>
      </c>
      <c r="S5" s="111" t="s">
        <v>350</v>
      </c>
      <c r="T5" s="111" t="s">
        <v>350</v>
      </c>
      <c r="U5" s="109" t="s">
        <v>351</v>
      </c>
      <c r="V5" s="112">
        <f t="shared" si="0"/>
        <v>0</v>
      </c>
    </row>
    <row r="6" spans="1:22">
      <c r="A6" s="157"/>
      <c r="B6" s="109"/>
      <c r="C6" s="110"/>
      <c r="D6" s="109" t="s">
        <v>348</v>
      </c>
      <c r="E6" s="111" t="s">
        <v>349</v>
      </c>
      <c r="F6" s="112">
        <v>0</v>
      </c>
      <c r="G6" s="112">
        <v>0</v>
      </c>
      <c r="H6" s="112">
        <v>0</v>
      </c>
      <c r="I6" s="113" t="s">
        <v>350</v>
      </c>
      <c r="J6" s="113" t="s">
        <v>350</v>
      </c>
      <c r="K6" s="112">
        <v>0</v>
      </c>
      <c r="L6" s="113" t="s">
        <v>350</v>
      </c>
      <c r="M6" s="113" t="s">
        <v>350</v>
      </c>
      <c r="N6" s="113" t="s">
        <v>350</v>
      </c>
      <c r="O6" s="112">
        <v>0</v>
      </c>
      <c r="P6" s="113" t="s">
        <v>350</v>
      </c>
      <c r="Q6" s="112">
        <v>0</v>
      </c>
      <c r="R6" s="112">
        <v>0</v>
      </c>
      <c r="S6" s="111" t="s">
        <v>350</v>
      </c>
      <c r="T6" s="111" t="s">
        <v>350</v>
      </c>
      <c r="U6" s="109" t="s">
        <v>351</v>
      </c>
      <c r="V6" s="112">
        <f t="shared" si="0"/>
        <v>0</v>
      </c>
    </row>
    <row r="7" spans="1:22">
      <c r="A7" s="157"/>
      <c r="B7" s="109"/>
      <c r="C7" s="110"/>
      <c r="D7" s="109" t="s">
        <v>348</v>
      </c>
      <c r="E7" s="111" t="s">
        <v>349</v>
      </c>
      <c r="F7" s="112">
        <v>0</v>
      </c>
      <c r="G7" s="112">
        <v>0</v>
      </c>
      <c r="H7" s="112">
        <v>0</v>
      </c>
      <c r="I7" s="113" t="s">
        <v>350</v>
      </c>
      <c r="J7" s="113" t="s">
        <v>350</v>
      </c>
      <c r="K7" s="112">
        <v>0</v>
      </c>
      <c r="L7" s="113" t="s">
        <v>350</v>
      </c>
      <c r="M7" s="113" t="s">
        <v>350</v>
      </c>
      <c r="N7" s="113" t="s">
        <v>350</v>
      </c>
      <c r="O7" s="112">
        <v>0</v>
      </c>
      <c r="P7" s="113" t="s">
        <v>350</v>
      </c>
      <c r="Q7" s="112">
        <v>0</v>
      </c>
      <c r="R7" s="112">
        <v>0</v>
      </c>
      <c r="S7" s="111" t="s">
        <v>350</v>
      </c>
      <c r="T7" s="111" t="s">
        <v>350</v>
      </c>
      <c r="U7" s="109" t="s">
        <v>351</v>
      </c>
      <c r="V7" s="112">
        <f t="shared" si="0"/>
        <v>0</v>
      </c>
    </row>
    <row r="8" spans="1:22">
      <c r="A8" s="157"/>
      <c r="B8" s="109"/>
      <c r="C8" s="110"/>
      <c r="D8" s="109" t="s">
        <v>348</v>
      </c>
      <c r="E8" s="111" t="s">
        <v>349</v>
      </c>
      <c r="F8" s="112">
        <v>0</v>
      </c>
      <c r="G8" s="112">
        <v>0</v>
      </c>
      <c r="H8" s="112">
        <v>0</v>
      </c>
      <c r="I8" s="113" t="s">
        <v>350</v>
      </c>
      <c r="J8" s="113" t="s">
        <v>350</v>
      </c>
      <c r="K8" s="112">
        <v>0</v>
      </c>
      <c r="L8" s="113" t="s">
        <v>350</v>
      </c>
      <c r="M8" s="113" t="s">
        <v>350</v>
      </c>
      <c r="N8" s="113" t="s">
        <v>350</v>
      </c>
      <c r="O8" s="112">
        <v>0</v>
      </c>
      <c r="P8" s="113" t="s">
        <v>350</v>
      </c>
      <c r="Q8" s="112">
        <v>0</v>
      </c>
      <c r="R8" s="112">
        <v>0</v>
      </c>
      <c r="S8" s="111" t="s">
        <v>350</v>
      </c>
      <c r="T8" s="111" t="s">
        <v>350</v>
      </c>
      <c r="U8" s="109" t="s">
        <v>351</v>
      </c>
      <c r="V8" s="112">
        <f t="shared" si="0"/>
        <v>0</v>
      </c>
    </row>
    <row r="9" spans="1:22">
      <c r="A9" s="157"/>
      <c r="B9" s="109"/>
      <c r="C9" s="110"/>
      <c r="D9" s="109" t="s">
        <v>348</v>
      </c>
      <c r="E9" s="111" t="s">
        <v>349</v>
      </c>
      <c r="F9" s="112">
        <v>0</v>
      </c>
      <c r="G9" s="112">
        <v>0</v>
      </c>
      <c r="H9" s="112">
        <v>0</v>
      </c>
      <c r="I9" s="113" t="s">
        <v>350</v>
      </c>
      <c r="J9" s="113" t="s">
        <v>350</v>
      </c>
      <c r="K9" s="112">
        <v>0</v>
      </c>
      <c r="L9" s="113" t="s">
        <v>350</v>
      </c>
      <c r="M9" s="113" t="s">
        <v>350</v>
      </c>
      <c r="N9" s="113" t="s">
        <v>350</v>
      </c>
      <c r="O9" s="112">
        <v>0</v>
      </c>
      <c r="P9" s="113" t="s">
        <v>350</v>
      </c>
      <c r="Q9" s="112">
        <v>0</v>
      </c>
      <c r="R9" s="112">
        <v>0</v>
      </c>
      <c r="S9" s="111" t="s">
        <v>350</v>
      </c>
      <c r="T9" s="111" t="s">
        <v>350</v>
      </c>
      <c r="U9" s="109" t="s">
        <v>351</v>
      </c>
      <c r="V9" s="112">
        <f t="shared" si="0"/>
        <v>0</v>
      </c>
    </row>
    <row r="10" spans="1:22">
      <c r="A10" s="157"/>
      <c r="B10" s="109"/>
      <c r="C10" s="110"/>
      <c r="D10" s="109" t="s">
        <v>348</v>
      </c>
      <c r="E10" s="111" t="s">
        <v>349</v>
      </c>
      <c r="F10" s="112">
        <v>0</v>
      </c>
      <c r="G10" s="112">
        <v>0</v>
      </c>
      <c r="H10" s="112">
        <v>0</v>
      </c>
      <c r="I10" s="113" t="s">
        <v>350</v>
      </c>
      <c r="J10" s="113" t="s">
        <v>350</v>
      </c>
      <c r="K10" s="112">
        <v>0</v>
      </c>
      <c r="L10" s="113" t="s">
        <v>350</v>
      </c>
      <c r="M10" s="113" t="s">
        <v>350</v>
      </c>
      <c r="N10" s="113" t="s">
        <v>350</v>
      </c>
      <c r="O10" s="112">
        <v>0</v>
      </c>
      <c r="P10" s="113" t="s">
        <v>350</v>
      </c>
      <c r="Q10" s="112">
        <v>0</v>
      </c>
      <c r="R10" s="112">
        <v>0</v>
      </c>
      <c r="S10" s="111" t="s">
        <v>350</v>
      </c>
      <c r="T10" s="111" t="s">
        <v>350</v>
      </c>
      <c r="U10" s="109" t="s">
        <v>351</v>
      </c>
      <c r="V10" s="112">
        <f t="shared" si="0"/>
        <v>0</v>
      </c>
    </row>
    <row r="11" spans="1:22"/>
    <row r="12" spans="1:22"/>
    <row r="13" spans="1:22"/>
    <row r="14" spans="1:22"/>
    <row r="15" spans="1:22"/>
    <row r="16" spans="1:2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</sheetData>
  <autoFilter ref="A1:V71" xr:uid="{00000000-0009-0000-0000-000006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V71"/>
  <sheetViews>
    <sheetView workbookViewId="0">
      <selection activeCell="W36" activeCellId="1" sqref="V3 W36"/>
    </sheetView>
  </sheetViews>
  <sheetFormatPr defaultColWidth="14.42578125" defaultRowHeight="15" customHeight="1"/>
  <cols>
    <col min="1" max="1" width="23.140625" customWidth="1"/>
    <col min="2" max="2" width="22.140625" customWidth="1"/>
    <col min="3" max="3" width="9.5703125" customWidth="1"/>
  </cols>
  <sheetData>
    <row r="1" spans="1:22">
      <c r="A1" s="100" t="s">
        <v>326</v>
      </c>
      <c r="B1" s="101" t="s">
        <v>327</v>
      </c>
      <c r="C1" s="102" t="s">
        <v>328</v>
      </c>
      <c r="D1" s="103" t="s">
        <v>329</v>
      </c>
      <c r="E1" s="104" t="s">
        <v>330</v>
      </c>
      <c r="F1" s="104" t="s">
        <v>331</v>
      </c>
      <c r="G1" s="105" t="s">
        <v>332</v>
      </c>
      <c r="H1" s="105" t="s">
        <v>333</v>
      </c>
      <c r="I1" s="105" t="s">
        <v>334</v>
      </c>
      <c r="J1" s="105" t="s">
        <v>335</v>
      </c>
      <c r="K1" s="105" t="s">
        <v>336</v>
      </c>
      <c r="L1" s="105" t="s">
        <v>337</v>
      </c>
      <c r="M1" s="105" t="s">
        <v>338</v>
      </c>
      <c r="N1" s="106" t="s">
        <v>339</v>
      </c>
      <c r="O1" s="106" t="s">
        <v>340</v>
      </c>
      <c r="P1" s="106" t="s">
        <v>341</v>
      </c>
      <c r="Q1" s="106" t="s">
        <v>342</v>
      </c>
      <c r="R1" s="106" t="s">
        <v>343</v>
      </c>
      <c r="S1" s="104" t="s">
        <v>344</v>
      </c>
      <c r="T1" s="107" t="s">
        <v>345</v>
      </c>
      <c r="U1" s="107" t="s">
        <v>346</v>
      </c>
      <c r="V1" s="108" t="s">
        <v>347</v>
      </c>
    </row>
    <row r="2" spans="1:22">
      <c r="A2" s="157"/>
      <c r="B2" s="109"/>
      <c r="C2" s="110"/>
      <c r="D2" s="109" t="s">
        <v>348</v>
      </c>
      <c r="E2" s="111" t="s">
        <v>349</v>
      </c>
      <c r="F2" s="112">
        <v>0</v>
      </c>
      <c r="G2" s="112">
        <v>0</v>
      </c>
      <c r="H2" s="112">
        <v>0</v>
      </c>
      <c r="I2" s="113" t="s">
        <v>350</v>
      </c>
      <c r="J2" s="113" t="s">
        <v>350</v>
      </c>
      <c r="K2" s="112">
        <v>0</v>
      </c>
      <c r="L2" s="113" t="s">
        <v>350</v>
      </c>
      <c r="M2" s="113" t="s">
        <v>350</v>
      </c>
      <c r="N2" s="113" t="s">
        <v>350</v>
      </c>
      <c r="O2" s="112">
        <v>0</v>
      </c>
      <c r="P2" s="113" t="s">
        <v>350</v>
      </c>
      <c r="Q2" s="112">
        <v>0</v>
      </c>
      <c r="R2" s="112">
        <v>0</v>
      </c>
      <c r="S2" s="111" t="s">
        <v>350</v>
      </c>
      <c r="T2" s="111" t="s">
        <v>350</v>
      </c>
      <c r="U2" s="109" t="s">
        <v>351</v>
      </c>
      <c r="V2" s="112">
        <f t="shared" ref="V2:V10" si="0">F2+G2+H2+K2+O2+Q2+R2</f>
        <v>0</v>
      </c>
    </row>
    <row r="3" spans="1:22">
      <c r="A3" s="157"/>
      <c r="B3" s="109"/>
      <c r="C3" s="110"/>
      <c r="D3" s="109" t="s">
        <v>348</v>
      </c>
      <c r="E3" s="111" t="s">
        <v>349</v>
      </c>
      <c r="F3" s="112">
        <v>0</v>
      </c>
      <c r="G3" s="112">
        <v>0</v>
      </c>
      <c r="H3" s="112">
        <v>0</v>
      </c>
      <c r="I3" s="113" t="s">
        <v>350</v>
      </c>
      <c r="J3" s="113" t="s">
        <v>350</v>
      </c>
      <c r="K3" s="112">
        <v>0</v>
      </c>
      <c r="L3" s="113" t="s">
        <v>350</v>
      </c>
      <c r="M3" s="113" t="s">
        <v>350</v>
      </c>
      <c r="N3" s="113" t="s">
        <v>350</v>
      </c>
      <c r="O3" s="112">
        <v>0</v>
      </c>
      <c r="P3" s="113" t="s">
        <v>350</v>
      </c>
      <c r="Q3" s="112">
        <v>0</v>
      </c>
      <c r="R3" s="112">
        <v>0</v>
      </c>
      <c r="S3" s="111" t="s">
        <v>350</v>
      </c>
      <c r="T3" s="111" t="s">
        <v>350</v>
      </c>
      <c r="U3" s="109" t="s">
        <v>351</v>
      </c>
      <c r="V3" s="112">
        <f t="shared" si="0"/>
        <v>0</v>
      </c>
    </row>
    <row r="4" spans="1:22">
      <c r="A4" s="157"/>
      <c r="B4" s="109"/>
      <c r="C4" s="110"/>
      <c r="D4" s="109" t="s">
        <v>348</v>
      </c>
      <c r="E4" s="111" t="s">
        <v>349</v>
      </c>
      <c r="F4" s="112">
        <v>0</v>
      </c>
      <c r="G4" s="112">
        <v>0</v>
      </c>
      <c r="H4" s="112">
        <v>0</v>
      </c>
      <c r="I4" s="113" t="s">
        <v>350</v>
      </c>
      <c r="J4" s="113" t="s">
        <v>350</v>
      </c>
      <c r="K4" s="112">
        <v>0</v>
      </c>
      <c r="L4" s="113" t="s">
        <v>350</v>
      </c>
      <c r="M4" s="113" t="s">
        <v>350</v>
      </c>
      <c r="N4" s="113" t="s">
        <v>350</v>
      </c>
      <c r="O4" s="112">
        <v>0</v>
      </c>
      <c r="P4" s="113" t="s">
        <v>350</v>
      </c>
      <c r="Q4" s="112">
        <v>0</v>
      </c>
      <c r="R4" s="112">
        <v>0</v>
      </c>
      <c r="S4" s="111" t="s">
        <v>350</v>
      </c>
      <c r="T4" s="111" t="s">
        <v>350</v>
      </c>
      <c r="U4" s="109" t="s">
        <v>351</v>
      </c>
      <c r="V4" s="112">
        <f t="shared" si="0"/>
        <v>0</v>
      </c>
    </row>
    <row r="5" spans="1:22">
      <c r="A5" s="157"/>
      <c r="B5" s="109"/>
      <c r="C5" s="110"/>
      <c r="D5" s="109" t="s">
        <v>348</v>
      </c>
      <c r="E5" s="111" t="s">
        <v>349</v>
      </c>
      <c r="F5" s="112">
        <v>0</v>
      </c>
      <c r="G5" s="112">
        <v>0</v>
      </c>
      <c r="H5" s="112">
        <v>0</v>
      </c>
      <c r="I5" s="113" t="s">
        <v>350</v>
      </c>
      <c r="J5" s="113" t="s">
        <v>350</v>
      </c>
      <c r="K5" s="112">
        <v>0</v>
      </c>
      <c r="L5" s="113" t="s">
        <v>350</v>
      </c>
      <c r="M5" s="113" t="s">
        <v>350</v>
      </c>
      <c r="N5" s="113" t="s">
        <v>350</v>
      </c>
      <c r="O5" s="112">
        <v>0</v>
      </c>
      <c r="P5" s="113" t="s">
        <v>350</v>
      </c>
      <c r="Q5" s="112">
        <v>0</v>
      </c>
      <c r="R5" s="112">
        <v>0</v>
      </c>
      <c r="S5" s="111" t="s">
        <v>350</v>
      </c>
      <c r="T5" s="111" t="s">
        <v>350</v>
      </c>
      <c r="U5" s="109" t="s">
        <v>351</v>
      </c>
      <c r="V5" s="112">
        <f t="shared" si="0"/>
        <v>0</v>
      </c>
    </row>
    <row r="6" spans="1:22">
      <c r="A6" s="157"/>
      <c r="B6" s="109"/>
      <c r="C6" s="110"/>
      <c r="D6" s="109" t="s">
        <v>348</v>
      </c>
      <c r="E6" s="111" t="s">
        <v>349</v>
      </c>
      <c r="F6" s="112">
        <v>0</v>
      </c>
      <c r="G6" s="112">
        <v>0</v>
      </c>
      <c r="H6" s="112">
        <v>0</v>
      </c>
      <c r="I6" s="113" t="s">
        <v>350</v>
      </c>
      <c r="J6" s="113" t="s">
        <v>350</v>
      </c>
      <c r="K6" s="112">
        <v>0</v>
      </c>
      <c r="L6" s="113" t="s">
        <v>350</v>
      </c>
      <c r="M6" s="113" t="s">
        <v>350</v>
      </c>
      <c r="N6" s="113" t="s">
        <v>350</v>
      </c>
      <c r="O6" s="112">
        <v>0</v>
      </c>
      <c r="P6" s="113" t="s">
        <v>350</v>
      </c>
      <c r="Q6" s="112">
        <v>0</v>
      </c>
      <c r="R6" s="112">
        <v>0</v>
      </c>
      <c r="S6" s="111" t="s">
        <v>350</v>
      </c>
      <c r="T6" s="111" t="s">
        <v>350</v>
      </c>
      <c r="U6" s="109" t="s">
        <v>351</v>
      </c>
      <c r="V6" s="112">
        <f t="shared" si="0"/>
        <v>0</v>
      </c>
    </row>
    <row r="7" spans="1:22">
      <c r="A7" s="157"/>
      <c r="B7" s="109"/>
      <c r="C7" s="110"/>
      <c r="D7" s="109" t="s">
        <v>348</v>
      </c>
      <c r="E7" s="111" t="s">
        <v>349</v>
      </c>
      <c r="F7" s="112">
        <v>0</v>
      </c>
      <c r="G7" s="112">
        <v>0</v>
      </c>
      <c r="H7" s="112">
        <v>0</v>
      </c>
      <c r="I7" s="113" t="s">
        <v>350</v>
      </c>
      <c r="J7" s="113" t="s">
        <v>350</v>
      </c>
      <c r="K7" s="112">
        <v>0</v>
      </c>
      <c r="L7" s="113" t="s">
        <v>350</v>
      </c>
      <c r="M7" s="113" t="s">
        <v>350</v>
      </c>
      <c r="N7" s="113" t="s">
        <v>350</v>
      </c>
      <c r="O7" s="112">
        <v>0</v>
      </c>
      <c r="P7" s="113" t="s">
        <v>350</v>
      </c>
      <c r="Q7" s="112">
        <v>0</v>
      </c>
      <c r="R7" s="112">
        <v>0</v>
      </c>
      <c r="S7" s="111" t="s">
        <v>350</v>
      </c>
      <c r="T7" s="111" t="s">
        <v>350</v>
      </c>
      <c r="U7" s="109" t="s">
        <v>351</v>
      </c>
      <c r="V7" s="112">
        <f t="shared" si="0"/>
        <v>0</v>
      </c>
    </row>
    <row r="8" spans="1:22">
      <c r="A8" s="157"/>
      <c r="B8" s="109"/>
      <c r="C8" s="110"/>
      <c r="D8" s="109" t="s">
        <v>348</v>
      </c>
      <c r="E8" s="111" t="s">
        <v>349</v>
      </c>
      <c r="F8" s="112">
        <v>0</v>
      </c>
      <c r="G8" s="112">
        <v>0</v>
      </c>
      <c r="H8" s="112">
        <v>0</v>
      </c>
      <c r="I8" s="113" t="s">
        <v>350</v>
      </c>
      <c r="J8" s="113" t="s">
        <v>350</v>
      </c>
      <c r="K8" s="112">
        <v>0</v>
      </c>
      <c r="L8" s="113" t="s">
        <v>350</v>
      </c>
      <c r="M8" s="113" t="s">
        <v>350</v>
      </c>
      <c r="N8" s="113" t="s">
        <v>350</v>
      </c>
      <c r="O8" s="112">
        <v>0</v>
      </c>
      <c r="P8" s="113" t="s">
        <v>350</v>
      </c>
      <c r="Q8" s="112">
        <v>0</v>
      </c>
      <c r="R8" s="112">
        <v>0</v>
      </c>
      <c r="S8" s="111" t="s">
        <v>350</v>
      </c>
      <c r="T8" s="111" t="s">
        <v>350</v>
      </c>
      <c r="U8" s="109" t="s">
        <v>351</v>
      </c>
      <c r="V8" s="112">
        <f t="shared" si="0"/>
        <v>0</v>
      </c>
    </row>
    <row r="9" spans="1:22">
      <c r="A9" s="157"/>
      <c r="B9" s="109"/>
      <c r="C9" s="110"/>
      <c r="D9" s="109" t="s">
        <v>348</v>
      </c>
      <c r="E9" s="111" t="s">
        <v>349</v>
      </c>
      <c r="F9" s="112">
        <v>0</v>
      </c>
      <c r="G9" s="112">
        <v>0</v>
      </c>
      <c r="H9" s="112">
        <v>0</v>
      </c>
      <c r="I9" s="113" t="s">
        <v>350</v>
      </c>
      <c r="J9" s="113" t="s">
        <v>350</v>
      </c>
      <c r="K9" s="112">
        <v>0</v>
      </c>
      <c r="L9" s="113" t="s">
        <v>350</v>
      </c>
      <c r="M9" s="113" t="s">
        <v>350</v>
      </c>
      <c r="N9" s="113" t="s">
        <v>350</v>
      </c>
      <c r="O9" s="112">
        <v>0</v>
      </c>
      <c r="P9" s="113" t="s">
        <v>350</v>
      </c>
      <c r="Q9" s="112">
        <v>0</v>
      </c>
      <c r="R9" s="112">
        <v>0</v>
      </c>
      <c r="S9" s="111" t="s">
        <v>350</v>
      </c>
      <c r="T9" s="111" t="s">
        <v>350</v>
      </c>
      <c r="U9" s="109" t="s">
        <v>351</v>
      </c>
      <c r="V9" s="112">
        <f t="shared" si="0"/>
        <v>0</v>
      </c>
    </row>
    <row r="10" spans="1:22">
      <c r="A10" s="157"/>
      <c r="B10" s="109"/>
      <c r="C10" s="110"/>
      <c r="D10" s="109" t="s">
        <v>348</v>
      </c>
      <c r="E10" s="111" t="s">
        <v>349</v>
      </c>
      <c r="F10" s="112">
        <v>0</v>
      </c>
      <c r="G10" s="112">
        <v>0</v>
      </c>
      <c r="H10" s="112">
        <v>0</v>
      </c>
      <c r="I10" s="113" t="s">
        <v>350</v>
      </c>
      <c r="J10" s="113" t="s">
        <v>350</v>
      </c>
      <c r="K10" s="112">
        <v>0</v>
      </c>
      <c r="L10" s="113" t="s">
        <v>350</v>
      </c>
      <c r="M10" s="113" t="s">
        <v>350</v>
      </c>
      <c r="N10" s="113" t="s">
        <v>350</v>
      </c>
      <c r="O10" s="112">
        <v>0</v>
      </c>
      <c r="P10" s="113" t="s">
        <v>350</v>
      </c>
      <c r="Q10" s="112">
        <v>0</v>
      </c>
      <c r="R10" s="112">
        <v>0</v>
      </c>
      <c r="S10" s="111" t="s">
        <v>350</v>
      </c>
      <c r="T10" s="111" t="s">
        <v>350</v>
      </c>
      <c r="U10" s="109" t="s">
        <v>351</v>
      </c>
      <c r="V10" s="112">
        <f t="shared" si="0"/>
        <v>0</v>
      </c>
    </row>
    <row r="11" spans="1:22"/>
    <row r="12" spans="1:22"/>
    <row r="13" spans="1:22"/>
    <row r="14" spans="1:22"/>
    <row r="15" spans="1:22"/>
    <row r="16" spans="1:2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</sheetData>
  <autoFilter ref="A1:V71" xr:uid="{00000000-0009-0000-0000-000007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0"/>
  <sheetViews>
    <sheetView workbookViewId="0"/>
  </sheetViews>
  <sheetFormatPr defaultColWidth="14.42578125" defaultRowHeight="15" customHeight="1"/>
  <cols>
    <col min="1" max="3" width="8.7109375" customWidth="1"/>
    <col min="4" max="4" width="28.140625" customWidth="1"/>
    <col min="5" max="5" width="8.7109375" customWidth="1"/>
    <col min="6" max="6" width="34.7109375" customWidth="1"/>
    <col min="7" max="7" width="9.85546875" customWidth="1"/>
    <col min="8" max="9" width="8.7109375" customWidth="1"/>
    <col min="10" max="10" width="10.85546875" customWidth="1"/>
    <col min="11" max="30" width="8.7109375" customWidth="1"/>
  </cols>
  <sheetData>
    <row r="1" spans="1:10" ht="12.75" customHeight="1">
      <c r="A1" s="592" t="s">
        <v>352</v>
      </c>
      <c r="B1" s="616"/>
      <c r="C1" s="616"/>
      <c r="D1" s="616"/>
      <c r="E1" s="616"/>
      <c r="F1" s="616"/>
      <c r="G1" s="616"/>
      <c r="H1" s="616"/>
      <c r="I1" s="616"/>
      <c r="J1" s="616"/>
    </row>
    <row r="2" spans="1:10" ht="21.75" customHeight="1">
      <c r="A2" s="114" t="s">
        <v>353</v>
      </c>
      <c r="B2" s="114" t="s">
        <v>319</v>
      </c>
      <c r="C2" s="114" t="s">
        <v>354</v>
      </c>
      <c r="D2" s="114" t="s">
        <v>355</v>
      </c>
      <c r="E2" s="114" t="s">
        <v>356</v>
      </c>
      <c r="F2" s="114" t="s">
        <v>357</v>
      </c>
      <c r="G2" s="115" t="s">
        <v>358</v>
      </c>
      <c r="H2" s="115" t="s">
        <v>141</v>
      </c>
      <c r="I2" s="115" t="s">
        <v>359</v>
      </c>
      <c r="J2" s="115" t="s">
        <v>53</v>
      </c>
    </row>
    <row r="3" spans="1:10" ht="18" customHeight="1">
      <c r="A3" s="116">
        <v>1</v>
      </c>
      <c r="B3" s="116"/>
      <c r="C3" s="116"/>
      <c r="D3" s="116"/>
      <c r="E3" s="116"/>
      <c r="F3" s="116"/>
      <c r="G3" s="117"/>
      <c r="H3" s="117"/>
      <c r="I3" s="117"/>
      <c r="J3" s="117"/>
    </row>
    <row r="4" spans="1:10" ht="18" customHeight="1">
      <c r="A4" s="116">
        <v>2</v>
      </c>
      <c r="B4" s="116"/>
      <c r="C4" s="116"/>
      <c r="D4" s="116"/>
      <c r="E4" s="116"/>
      <c r="F4" s="116"/>
      <c r="G4" s="117"/>
      <c r="H4" s="117"/>
      <c r="I4" s="117"/>
      <c r="J4" s="117"/>
    </row>
    <row r="5" spans="1:10" ht="18" customHeight="1">
      <c r="A5" s="116">
        <v>3</v>
      </c>
      <c r="B5" s="116"/>
      <c r="C5" s="116"/>
      <c r="D5" s="116"/>
      <c r="E5" s="116"/>
      <c r="F5" s="116"/>
      <c r="G5" s="117"/>
      <c r="H5" s="117"/>
      <c r="I5" s="117"/>
      <c r="J5" s="117"/>
    </row>
    <row r="6" spans="1:10" ht="18" customHeight="1">
      <c r="A6" s="116"/>
      <c r="B6" s="116"/>
      <c r="C6" s="116"/>
      <c r="D6" s="116"/>
      <c r="E6" s="116"/>
      <c r="F6" s="118" t="s">
        <v>360</v>
      </c>
      <c r="G6" s="119">
        <f t="shared" ref="G6:J6" si="0">SUM(G3:G5)</f>
        <v>0</v>
      </c>
      <c r="H6" s="119">
        <f t="shared" si="0"/>
        <v>0</v>
      </c>
      <c r="I6" s="119">
        <f t="shared" si="0"/>
        <v>0</v>
      </c>
      <c r="J6" s="119">
        <f t="shared" si="0"/>
        <v>0</v>
      </c>
    </row>
    <row r="7" spans="1:10" ht="18" customHeight="1">
      <c r="A7" s="593" t="s">
        <v>361</v>
      </c>
      <c r="B7" s="614"/>
      <c r="C7" s="614"/>
      <c r="D7" s="614"/>
      <c r="E7" s="614"/>
      <c r="F7" s="614"/>
      <c r="G7" s="614"/>
      <c r="H7" s="614"/>
      <c r="I7" s="614"/>
      <c r="J7" s="607"/>
    </row>
    <row r="8" spans="1:10" ht="21.75" customHeight="1">
      <c r="A8" s="114" t="s">
        <v>353</v>
      </c>
      <c r="B8" s="114" t="s">
        <v>319</v>
      </c>
      <c r="C8" s="114" t="s">
        <v>354</v>
      </c>
      <c r="D8" s="114" t="s">
        <v>355</v>
      </c>
      <c r="E8" s="114" t="s">
        <v>356</v>
      </c>
      <c r="F8" s="114" t="s">
        <v>357</v>
      </c>
      <c r="G8" s="115" t="s">
        <v>358</v>
      </c>
      <c r="H8" s="115" t="s">
        <v>141</v>
      </c>
      <c r="I8" s="115" t="s">
        <v>359</v>
      </c>
      <c r="J8" s="115" t="s">
        <v>53</v>
      </c>
    </row>
    <row r="9" spans="1:10" ht="18" customHeight="1">
      <c r="A9" s="116">
        <v>1</v>
      </c>
      <c r="B9" s="116"/>
      <c r="C9" s="116"/>
      <c r="D9" s="116"/>
      <c r="E9" s="116"/>
      <c r="F9" s="116"/>
      <c r="G9" s="117"/>
      <c r="H9" s="117"/>
      <c r="I9" s="117"/>
      <c r="J9" s="117"/>
    </row>
    <row r="10" spans="1:10" ht="18" customHeight="1">
      <c r="A10" s="116">
        <v>2</v>
      </c>
      <c r="B10" s="116"/>
      <c r="C10" s="116"/>
      <c r="D10" s="116"/>
      <c r="E10" s="116"/>
      <c r="F10" s="116"/>
      <c r="G10" s="117"/>
      <c r="H10" s="117"/>
      <c r="I10" s="117"/>
      <c r="J10" s="117"/>
    </row>
    <row r="11" spans="1:10" ht="18" customHeight="1">
      <c r="A11" s="116">
        <v>3</v>
      </c>
      <c r="B11" s="116"/>
      <c r="C11" s="116"/>
      <c r="D11" s="116"/>
      <c r="E11" s="116"/>
      <c r="F11" s="116"/>
      <c r="G11" s="117"/>
      <c r="H11" s="117"/>
      <c r="I11" s="117"/>
      <c r="J11" s="117"/>
    </row>
    <row r="12" spans="1:10" ht="18" customHeight="1">
      <c r="A12" s="116">
        <v>4</v>
      </c>
      <c r="B12" s="116"/>
      <c r="C12" s="116"/>
      <c r="D12" s="116"/>
      <c r="E12" s="116"/>
      <c r="F12" s="116"/>
      <c r="G12" s="117"/>
      <c r="H12" s="117"/>
      <c r="I12" s="117"/>
      <c r="J12" s="117"/>
    </row>
    <row r="13" spans="1:10" ht="18" customHeight="1">
      <c r="A13" s="116">
        <v>5</v>
      </c>
      <c r="B13" s="116"/>
      <c r="C13" s="116"/>
      <c r="D13" s="116"/>
      <c r="E13" s="116"/>
      <c r="F13" s="116"/>
      <c r="G13" s="117"/>
      <c r="H13" s="117"/>
      <c r="I13" s="117"/>
      <c r="J13" s="117"/>
    </row>
    <row r="14" spans="1:10" ht="18" customHeight="1">
      <c r="A14" s="116">
        <v>6</v>
      </c>
      <c r="B14" s="116"/>
      <c r="C14" s="116"/>
      <c r="D14" s="116"/>
      <c r="E14" s="116"/>
      <c r="F14" s="116"/>
      <c r="G14" s="117"/>
      <c r="H14" s="117"/>
      <c r="I14" s="117"/>
      <c r="J14" s="117"/>
    </row>
    <row r="15" spans="1:10" ht="18" customHeight="1">
      <c r="A15" s="116">
        <v>7</v>
      </c>
      <c r="B15" s="116"/>
      <c r="C15" s="116"/>
      <c r="D15" s="116"/>
      <c r="E15" s="116"/>
      <c r="F15" s="116"/>
      <c r="G15" s="117"/>
      <c r="H15" s="117"/>
      <c r="I15" s="117"/>
      <c r="J15" s="117"/>
    </row>
    <row r="16" spans="1:10" ht="18" customHeight="1">
      <c r="A16" s="116">
        <v>8</v>
      </c>
      <c r="B16" s="116"/>
      <c r="C16" s="116"/>
      <c r="D16" s="116"/>
      <c r="E16" s="116"/>
      <c r="F16" s="116"/>
      <c r="G16" s="117"/>
      <c r="H16" s="117"/>
      <c r="I16" s="117"/>
      <c r="J16" s="117"/>
    </row>
    <row r="17" spans="1:10" ht="18" customHeight="1">
      <c r="A17" s="116">
        <v>9</v>
      </c>
      <c r="B17" s="116"/>
      <c r="C17" s="116"/>
      <c r="D17" s="116"/>
      <c r="E17" s="116"/>
      <c r="F17" s="116"/>
      <c r="G17" s="117"/>
      <c r="H17" s="117"/>
      <c r="I17" s="117"/>
      <c r="J17" s="117"/>
    </row>
    <row r="18" spans="1:10" ht="18" customHeight="1">
      <c r="A18" s="116">
        <v>10</v>
      </c>
      <c r="B18" s="116"/>
      <c r="C18" s="116"/>
      <c r="D18" s="116"/>
      <c r="E18" s="116"/>
      <c r="F18" s="116"/>
      <c r="G18" s="117"/>
      <c r="H18" s="117"/>
      <c r="I18" s="117"/>
      <c r="J18" s="117"/>
    </row>
    <row r="19" spans="1:10" ht="18" customHeight="1">
      <c r="A19" s="116">
        <v>11</v>
      </c>
      <c r="B19" s="116"/>
      <c r="C19" s="116"/>
      <c r="D19" s="116"/>
      <c r="E19" s="116"/>
      <c r="F19" s="116"/>
      <c r="G19" s="117"/>
      <c r="H19" s="117"/>
      <c r="I19" s="117"/>
      <c r="J19" s="117"/>
    </row>
    <row r="20" spans="1:10" ht="18" customHeight="1">
      <c r="A20" s="116">
        <v>12</v>
      </c>
      <c r="B20" s="116"/>
      <c r="C20" s="116"/>
      <c r="D20" s="116"/>
      <c r="E20" s="116"/>
      <c r="F20" s="116"/>
      <c r="G20" s="117"/>
      <c r="H20" s="117"/>
      <c r="I20" s="117"/>
      <c r="J20" s="117"/>
    </row>
    <row r="21" spans="1:10" ht="18" customHeight="1">
      <c r="A21" s="116">
        <v>13</v>
      </c>
      <c r="B21" s="116"/>
      <c r="C21" s="116"/>
      <c r="D21" s="116"/>
      <c r="E21" s="116"/>
      <c r="F21" s="116"/>
      <c r="G21" s="117"/>
      <c r="H21" s="117"/>
      <c r="I21" s="117"/>
      <c r="J21" s="117"/>
    </row>
    <row r="22" spans="1:10" ht="18" customHeight="1">
      <c r="A22" s="116">
        <v>14</v>
      </c>
      <c r="B22" s="116"/>
      <c r="C22" s="116"/>
      <c r="D22" s="116"/>
      <c r="E22" s="116"/>
      <c r="F22" s="116"/>
      <c r="G22" s="117"/>
      <c r="H22" s="117"/>
      <c r="I22" s="117"/>
      <c r="J22" s="117"/>
    </row>
    <row r="23" spans="1:10" ht="18" customHeight="1">
      <c r="A23" s="116">
        <v>15</v>
      </c>
      <c r="B23" s="116"/>
      <c r="C23" s="116"/>
      <c r="D23" s="116"/>
      <c r="E23" s="116"/>
      <c r="F23" s="116"/>
      <c r="G23" s="117"/>
      <c r="H23" s="117"/>
      <c r="I23" s="117"/>
      <c r="J23" s="117"/>
    </row>
    <row r="24" spans="1:10" ht="18" customHeight="1">
      <c r="A24" s="116">
        <v>16</v>
      </c>
      <c r="B24" s="116"/>
      <c r="C24" s="116"/>
      <c r="D24" s="116"/>
      <c r="E24" s="116"/>
      <c r="F24" s="116"/>
      <c r="G24" s="117"/>
      <c r="H24" s="117"/>
      <c r="I24" s="117"/>
      <c r="J24" s="117"/>
    </row>
    <row r="25" spans="1:10" ht="18" customHeight="1">
      <c r="A25" s="116">
        <v>17</v>
      </c>
      <c r="B25" s="116"/>
      <c r="C25" s="116"/>
      <c r="D25" s="116"/>
      <c r="E25" s="116"/>
      <c r="F25" s="116"/>
      <c r="G25" s="117"/>
      <c r="H25" s="117"/>
      <c r="I25" s="117"/>
      <c r="J25" s="117"/>
    </row>
    <row r="26" spans="1:10" ht="18" customHeight="1">
      <c r="A26" s="116">
        <v>18</v>
      </c>
      <c r="B26" s="116"/>
      <c r="C26" s="116"/>
      <c r="D26" s="116"/>
      <c r="E26" s="116"/>
      <c r="F26" s="116"/>
      <c r="G26" s="117"/>
      <c r="H26" s="117"/>
      <c r="I26" s="117"/>
      <c r="J26" s="117"/>
    </row>
    <row r="27" spans="1:10" ht="18" customHeight="1">
      <c r="A27" s="116">
        <v>19</v>
      </c>
      <c r="B27" s="116"/>
      <c r="C27" s="116"/>
      <c r="D27" s="116"/>
      <c r="E27" s="116"/>
      <c r="F27" s="116"/>
      <c r="G27" s="117"/>
      <c r="H27" s="117"/>
      <c r="I27" s="117"/>
      <c r="J27" s="117"/>
    </row>
    <row r="28" spans="1:10" ht="18" customHeight="1">
      <c r="A28" s="116">
        <v>20</v>
      </c>
      <c r="B28" s="116"/>
      <c r="C28" s="116"/>
      <c r="D28" s="116"/>
      <c r="E28" s="116"/>
      <c r="F28" s="116"/>
      <c r="G28" s="117"/>
      <c r="H28" s="117"/>
      <c r="I28" s="117"/>
      <c r="J28" s="117"/>
    </row>
    <row r="29" spans="1:10" ht="18" customHeight="1">
      <c r="A29" s="116">
        <v>21</v>
      </c>
      <c r="B29" s="116"/>
      <c r="C29" s="116"/>
      <c r="D29" s="116"/>
      <c r="E29" s="116"/>
      <c r="F29" s="116"/>
      <c r="G29" s="117"/>
      <c r="H29" s="117"/>
      <c r="I29" s="117"/>
      <c r="J29" s="117"/>
    </row>
    <row r="30" spans="1:10" ht="18" customHeight="1">
      <c r="A30" s="116">
        <v>22</v>
      </c>
      <c r="B30" s="116"/>
      <c r="C30" s="116"/>
      <c r="D30" s="116"/>
      <c r="E30" s="116"/>
      <c r="F30" s="116"/>
      <c r="G30" s="117"/>
      <c r="H30" s="117"/>
      <c r="I30" s="117"/>
      <c r="J30" s="117"/>
    </row>
    <row r="31" spans="1:10" ht="18" customHeight="1">
      <c r="A31" s="116">
        <v>23</v>
      </c>
      <c r="B31" s="116"/>
      <c r="C31" s="116"/>
      <c r="D31" s="116"/>
      <c r="E31" s="116"/>
      <c r="F31" s="116"/>
      <c r="G31" s="117"/>
      <c r="H31" s="117"/>
      <c r="I31" s="117"/>
      <c r="J31" s="117"/>
    </row>
    <row r="32" spans="1:10" ht="18" customHeight="1">
      <c r="A32" s="116">
        <v>24</v>
      </c>
      <c r="B32" s="116"/>
      <c r="C32" s="116"/>
      <c r="D32" s="116"/>
      <c r="E32" s="116"/>
      <c r="F32" s="116"/>
      <c r="G32" s="117"/>
      <c r="H32" s="117"/>
      <c r="I32" s="117"/>
      <c r="J32" s="117"/>
    </row>
    <row r="33" spans="1:10" ht="18" customHeight="1">
      <c r="A33" s="116">
        <v>25</v>
      </c>
      <c r="B33" s="116"/>
      <c r="C33" s="116"/>
      <c r="D33" s="116"/>
      <c r="E33" s="116"/>
      <c r="F33" s="116"/>
      <c r="G33" s="117"/>
      <c r="H33" s="117"/>
      <c r="I33" s="117"/>
      <c r="J33" s="117"/>
    </row>
    <row r="34" spans="1:10" ht="18" customHeight="1">
      <c r="A34" s="116">
        <v>26</v>
      </c>
      <c r="B34" s="116"/>
      <c r="C34" s="116"/>
      <c r="D34" s="116"/>
      <c r="E34" s="116"/>
      <c r="F34" s="116"/>
      <c r="G34" s="117"/>
      <c r="H34" s="117"/>
      <c r="I34" s="117"/>
      <c r="J34" s="117"/>
    </row>
    <row r="35" spans="1:10" ht="18" customHeight="1">
      <c r="A35" s="116">
        <v>27</v>
      </c>
      <c r="B35" s="116"/>
      <c r="C35" s="116"/>
      <c r="D35" s="116"/>
      <c r="E35" s="116"/>
      <c r="F35" s="116"/>
      <c r="G35" s="117"/>
      <c r="H35" s="117"/>
      <c r="I35" s="117"/>
      <c r="J35" s="117"/>
    </row>
    <row r="36" spans="1:10" ht="18" customHeight="1">
      <c r="A36" s="116">
        <v>28</v>
      </c>
      <c r="B36" s="116"/>
      <c r="C36" s="116"/>
      <c r="D36" s="116"/>
      <c r="E36" s="116"/>
      <c r="F36" s="116"/>
      <c r="G36" s="117"/>
      <c r="H36" s="117"/>
      <c r="I36" s="117"/>
      <c r="J36" s="117"/>
    </row>
    <row r="37" spans="1:10" ht="18" customHeight="1">
      <c r="A37" s="116">
        <v>29</v>
      </c>
      <c r="B37" s="116"/>
      <c r="C37" s="116"/>
      <c r="D37" s="116"/>
      <c r="E37" s="116"/>
      <c r="F37" s="116"/>
      <c r="G37" s="117"/>
      <c r="H37" s="117"/>
      <c r="I37" s="117"/>
      <c r="J37" s="117"/>
    </row>
    <row r="38" spans="1:10" ht="18" customHeight="1">
      <c r="A38" s="116">
        <v>30</v>
      </c>
      <c r="B38" s="116"/>
      <c r="C38" s="116"/>
      <c r="D38" s="116"/>
      <c r="E38" s="116"/>
      <c r="F38" s="116"/>
      <c r="G38" s="117"/>
      <c r="H38" s="117"/>
      <c r="I38" s="117"/>
      <c r="J38" s="117"/>
    </row>
    <row r="39" spans="1:10" ht="18" customHeight="1">
      <c r="A39" s="116">
        <v>31</v>
      </c>
      <c r="B39" s="116"/>
      <c r="C39" s="116"/>
      <c r="D39" s="116"/>
      <c r="E39" s="116"/>
      <c r="F39" s="116"/>
      <c r="G39" s="117"/>
      <c r="H39" s="117"/>
      <c r="I39" s="117"/>
      <c r="J39" s="117"/>
    </row>
    <row r="40" spans="1:10" ht="18" customHeight="1">
      <c r="A40" s="116">
        <v>32</v>
      </c>
      <c r="B40" s="116"/>
      <c r="C40" s="116"/>
      <c r="D40" s="116"/>
      <c r="E40" s="116"/>
      <c r="F40" s="116"/>
      <c r="G40" s="117"/>
      <c r="H40" s="117"/>
      <c r="I40" s="117"/>
      <c r="J40" s="117"/>
    </row>
    <row r="41" spans="1:10" ht="18" customHeight="1">
      <c r="A41" s="116">
        <v>33</v>
      </c>
      <c r="B41" s="116"/>
      <c r="C41" s="116"/>
      <c r="D41" s="116"/>
      <c r="E41" s="116"/>
      <c r="F41" s="116"/>
      <c r="G41" s="117"/>
      <c r="H41" s="117"/>
      <c r="I41" s="117"/>
      <c r="J41" s="117"/>
    </row>
    <row r="42" spans="1:10" ht="18" customHeight="1">
      <c r="A42" s="116">
        <v>34</v>
      </c>
      <c r="B42" s="116"/>
      <c r="C42" s="116"/>
      <c r="D42" s="116"/>
      <c r="E42" s="116"/>
      <c r="F42" s="116"/>
      <c r="G42" s="117"/>
      <c r="H42" s="117"/>
      <c r="I42" s="117"/>
      <c r="J42" s="117"/>
    </row>
    <row r="43" spans="1:10" ht="18" customHeight="1">
      <c r="A43" s="116">
        <v>35</v>
      </c>
      <c r="B43" s="116"/>
      <c r="C43" s="116"/>
      <c r="D43" s="116"/>
      <c r="E43" s="116"/>
      <c r="F43" s="116"/>
      <c r="G43" s="117"/>
      <c r="H43" s="117"/>
      <c r="I43" s="117"/>
      <c r="J43" s="117"/>
    </row>
    <row r="44" spans="1:10" ht="18" customHeight="1">
      <c r="A44" s="116">
        <v>36</v>
      </c>
      <c r="B44" s="116"/>
      <c r="C44" s="116"/>
      <c r="D44" s="116"/>
      <c r="E44" s="116"/>
      <c r="F44" s="116"/>
      <c r="G44" s="117"/>
      <c r="H44" s="117"/>
      <c r="I44" s="117"/>
      <c r="J44" s="117"/>
    </row>
    <row r="45" spans="1:10" ht="18" customHeight="1">
      <c r="A45" s="116">
        <v>37</v>
      </c>
      <c r="B45" s="116"/>
      <c r="C45" s="116"/>
      <c r="D45" s="116"/>
      <c r="E45" s="116"/>
      <c r="F45" s="116"/>
      <c r="G45" s="117"/>
      <c r="H45" s="117"/>
      <c r="I45" s="117"/>
      <c r="J45" s="117"/>
    </row>
    <row r="46" spans="1:10" ht="18" customHeight="1">
      <c r="A46" s="116">
        <v>38</v>
      </c>
      <c r="B46" s="116"/>
      <c r="C46" s="116"/>
      <c r="D46" s="116"/>
      <c r="E46" s="116"/>
      <c r="F46" s="116"/>
      <c r="G46" s="117"/>
      <c r="H46" s="117"/>
      <c r="I46" s="117"/>
      <c r="J46" s="117"/>
    </row>
    <row r="47" spans="1:10" ht="18" customHeight="1">
      <c r="A47" s="116">
        <v>39</v>
      </c>
      <c r="B47" s="116"/>
      <c r="C47" s="116"/>
      <c r="D47" s="116"/>
      <c r="E47" s="116"/>
      <c r="F47" s="116"/>
      <c r="G47" s="117"/>
      <c r="H47" s="117"/>
      <c r="I47" s="117"/>
      <c r="J47" s="117"/>
    </row>
    <row r="48" spans="1:10" ht="18" customHeight="1">
      <c r="A48" s="116">
        <v>40</v>
      </c>
      <c r="B48" s="116"/>
      <c r="C48" s="116"/>
      <c r="D48" s="116"/>
      <c r="E48" s="116"/>
      <c r="F48" s="116"/>
      <c r="G48" s="117"/>
      <c r="H48" s="117"/>
      <c r="I48" s="117"/>
      <c r="J48" s="117"/>
    </row>
    <row r="49" spans="1:10" ht="18" customHeight="1">
      <c r="A49" s="116">
        <v>41</v>
      </c>
      <c r="B49" s="116"/>
      <c r="C49" s="116"/>
      <c r="D49" s="116"/>
      <c r="E49" s="116"/>
      <c r="F49" s="116"/>
      <c r="G49" s="117"/>
      <c r="H49" s="117"/>
      <c r="I49" s="117"/>
      <c r="J49" s="117"/>
    </row>
    <row r="50" spans="1:10" ht="18" customHeight="1">
      <c r="A50" s="116">
        <v>42</v>
      </c>
      <c r="B50" s="116"/>
      <c r="C50" s="116"/>
      <c r="D50" s="116"/>
      <c r="E50" s="116"/>
      <c r="F50" s="116"/>
      <c r="G50" s="117"/>
      <c r="H50" s="117"/>
      <c r="I50" s="117"/>
      <c r="J50" s="117"/>
    </row>
    <row r="51" spans="1:10" ht="18" customHeight="1">
      <c r="A51" s="116">
        <v>43</v>
      </c>
      <c r="B51" s="116"/>
      <c r="C51" s="116"/>
      <c r="D51" s="116"/>
      <c r="E51" s="116"/>
      <c r="F51" s="116"/>
      <c r="G51" s="117"/>
      <c r="H51" s="117"/>
      <c r="I51" s="117"/>
      <c r="J51" s="117"/>
    </row>
    <row r="52" spans="1:10" ht="18" customHeight="1">
      <c r="A52" s="116">
        <v>44</v>
      </c>
      <c r="B52" s="116"/>
      <c r="C52" s="116"/>
      <c r="D52" s="116"/>
      <c r="E52" s="116"/>
      <c r="F52" s="116"/>
      <c r="G52" s="117"/>
      <c r="H52" s="117"/>
      <c r="I52" s="117"/>
      <c r="J52" s="117"/>
    </row>
    <row r="53" spans="1:10" ht="18" customHeight="1">
      <c r="A53" s="116">
        <v>45</v>
      </c>
      <c r="B53" s="116"/>
      <c r="C53" s="116"/>
      <c r="D53" s="116"/>
      <c r="E53" s="116"/>
      <c r="F53" s="116"/>
      <c r="G53" s="117"/>
      <c r="H53" s="117"/>
      <c r="I53" s="117"/>
      <c r="J53" s="117"/>
    </row>
    <row r="54" spans="1:10" ht="18" customHeight="1">
      <c r="A54" s="116">
        <v>46</v>
      </c>
      <c r="B54" s="116"/>
      <c r="C54" s="116"/>
      <c r="D54" s="116"/>
      <c r="E54" s="116"/>
      <c r="F54" s="116"/>
      <c r="G54" s="117"/>
      <c r="H54" s="117"/>
      <c r="I54" s="117"/>
      <c r="J54" s="117"/>
    </row>
    <row r="55" spans="1:10" ht="18" customHeight="1">
      <c r="A55" s="116">
        <v>47</v>
      </c>
      <c r="B55" s="116"/>
      <c r="C55" s="116"/>
      <c r="D55" s="116"/>
      <c r="E55" s="116"/>
      <c r="F55" s="116"/>
      <c r="G55" s="117"/>
      <c r="H55" s="117"/>
      <c r="I55" s="117"/>
      <c r="J55" s="117"/>
    </row>
    <row r="56" spans="1:10" ht="18" customHeight="1">
      <c r="A56" s="116">
        <v>48</v>
      </c>
      <c r="B56" s="116"/>
      <c r="C56" s="116"/>
      <c r="D56" s="116"/>
      <c r="E56" s="116"/>
      <c r="F56" s="116"/>
      <c r="G56" s="117"/>
      <c r="H56" s="117"/>
      <c r="I56" s="117"/>
      <c r="J56" s="117"/>
    </row>
    <row r="57" spans="1:10" ht="18" customHeight="1">
      <c r="A57" s="116">
        <v>49</v>
      </c>
      <c r="B57" s="116"/>
      <c r="C57" s="116"/>
      <c r="D57" s="116"/>
      <c r="E57" s="116"/>
      <c r="F57" s="116"/>
      <c r="G57" s="117"/>
      <c r="H57" s="117"/>
      <c r="I57" s="117"/>
      <c r="J57" s="117"/>
    </row>
    <row r="58" spans="1:10" ht="18" customHeight="1">
      <c r="A58" s="116">
        <v>50</v>
      </c>
      <c r="B58" s="116"/>
      <c r="C58" s="116"/>
      <c r="D58" s="116"/>
      <c r="E58" s="116"/>
      <c r="F58" s="116"/>
      <c r="G58" s="117"/>
      <c r="H58" s="117"/>
      <c r="I58" s="117"/>
      <c r="J58" s="117"/>
    </row>
    <row r="59" spans="1:10" ht="18" customHeight="1">
      <c r="A59" s="116">
        <v>51</v>
      </c>
      <c r="B59" s="116"/>
      <c r="C59" s="116"/>
      <c r="D59" s="116"/>
      <c r="E59" s="116"/>
      <c r="F59" s="116"/>
      <c r="G59" s="117"/>
      <c r="H59" s="117"/>
      <c r="I59" s="117"/>
      <c r="J59" s="117"/>
    </row>
    <row r="60" spans="1:10" ht="18" customHeight="1">
      <c r="A60" s="116">
        <v>52</v>
      </c>
      <c r="B60" s="116"/>
      <c r="C60" s="116"/>
      <c r="D60" s="116"/>
      <c r="E60" s="116"/>
      <c r="F60" s="116"/>
      <c r="G60" s="117"/>
      <c r="H60" s="117"/>
      <c r="I60" s="117"/>
      <c r="J60" s="117"/>
    </row>
    <row r="61" spans="1:10" ht="18" customHeight="1">
      <c r="A61" s="116">
        <v>53</v>
      </c>
      <c r="B61" s="116"/>
      <c r="C61" s="116"/>
      <c r="D61" s="116"/>
      <c r="E61" s="116"/>
      <c r="F61" s="116"/>
      <c r="G61" s="117"/>
      <c r="H61" s="117"/>
      <c r="I61" s="117"/>
      <c r="J61" s="117"/>
    </row>
    <row r="62" spans="1:10" ht="18" customHeight="1">
      <c r="A62" s="116">
        <v>54</v>
      </c>
      <c r="B62" s="116"/>
      <c r="C62" s="116"/>
      <c r="D62" s="116"/>
      <c r="E62" s="116"/>
      <c r="F62" s="116"/>
      <c r="G62" s="117"/>
      <c r="H62" s="117"/>
      <c r="I62" s="117"/>
      <c r="J62" s="117"/>
    </row>
    <row r="63" spans="1:10" ht="18" customHeight="1">
      <c r="A63" s="116">
        <v>55</v>
      </c>
      <c r="B63" s="116"/>
      <c r="C63" s="116"/>
      <c r="D63" s="116"/>
      <c r="E63" s="116"/>
      <c r="F63" s="116"/>
      <c r="G63" s="117"/>
      <c r="H63" s="117"/>
      <c r="I63" s="117"/>
      <c r="J63" s="117"/>
    </row>
    <row r="64" spans="1:10" ht="18" customHeight="1">
      <c r="A64" s="116">
        <v>56</v>
      </c>
      <c r="B64" s="116"/>
      <c r="C64" s="116"/>
      <c r="D64" s="116"/>
      <c r="E64" s="116"/>
      <c r="F64" s="116"/>
      <c r="G64" s="117"/>
      <c r="H64" s="117"/>
      <c r="I64" s="117"/>
      <c r="J64" s="117"/>
    </row>
    <row r="65" spans="1:10" ht="18" customHeight="1">
      <c r="A65" s="116">
        <v>57</v>
      </c>
      <c r="B65" s="116"/>
      <c r="C65" s="116"/>
      <c r="D65" s="116"/>
      <c r="E65" s="116"/>
      <c r="F65" s="116"/>
      <c r="G65" s="117"/>
      <c r="H65" s="117"/>
      <c r="I65" s="117"/>
      <c r="J65" s="117"/>
    </row>
    <row r="66" spans="1:10" ht="18" customHeight="1">
      <c r="A66" s="116">
        <v>58</v>
      </c>
      <c r="B66" s="116"/>
      <c r="C66" s="116"/>
      <c r="D66" s="116"/>
      <c r="E66" s="116"/>
      <c r="F66" s="116"/>
      <c r="G66" s="117"/>
      <c r="H66" s="117"/>
      <c r="I66" s="117"/>
      <c r="J66" s="117"/>
    </row>
    <row r="67" spans="1:10" ht="18" customHeight="1">
      <c r="A67" s="116">
        <v>59</v>
      </c>
      <c r="B67" s="116"/>
      <c r="C67" s="116"/>
      <c r="D67" s="116"/>
      <c r="E67" s="116"/>
      <c r="F67" s="116"/>
      <c r="G67" s="117"/>
      <c r="H67" s="117"/>
      <c r="I67" s="117"/>
      <c r="J67" s="117"/>
    </row>
    <row r="68" spans="1:10" ht="18" customHeight="1">
      <c r="A68" s="116">
        <v>60</v>
      </c>
      <c r="B68" s="116"/>
      <c r="C68" s="116"/>
      <c r="D68" s="116"/>
      <c r="E68" s="116"/>
      <c r="F68" s="116"/>
      <c r="G68" s="117"/>
      <c r="H68" s="117"/>
      <c r="I68" s="117"/>
      <c r="J68" s="117"/>
    </row>
    <row r="69" spans="1:10" ht="18" customHeight="1">
      <c r="A69" s="116">
        <v>61</v>
      </c>
      <c r="B69" s="116"/>
      <c r="C69" s="116"/>
      <c r="D69" s="116"/>
      <c r="E69" s="116"/>
      <c r="F69" s="116"/>
      <c r="G69" s="117"/>
      <c r="H69" s="117"/>
      <c r="I69" s="117"/>
      <c r="J69" s="117"/>
    </row>
    <row r="70" spans="1:10" ht="18" customHeight="1">
      <c r="A70" s="116">
        <v>62</v>
      </c>
      <c r="B70" s="116"/>
      <c r="C70" s="116"/>
      <c r="D70" s="116"/>
      <c r="E70" s="116"/>
      <c r="F70" s="116"/>
      <c r="G70" s="117"/>
      <c r="H70" s="117"/>
      <c r="I70" s="117"/>
      <c r="J70" s="117"/>
    </row>
    <row r="71" spans="1:10" ht="18" customHeight="1">
      <c r="A71" s="116">
        <v>63</v>
      </c>
      <c r="B71" s="116"/>
      <c r="C71" s="116"/>
      <c r="D71" s="116"/>
      <c r="E71" s="116"/>
      <c r="F71" s="116"/>
      <c r="G71" s="117"/>
      <c r="H71" s="117"/>
      <c r="I71" s="117"/>
      <c r="J71" s="117"/>
    </row>
    <row r="72" spans="1:10" ht="18" customHeight="1">
      <c r="A72" s="116">
        <v>64</v>
      </c>
      <c r="B72" s="116"/>
      <c r="C72" s="116"/>
      <c r="D72" s="116"/>
      <c r="E72" s="116"/>
      <c r="F72" s="116"/>
      <c r="G72" s="117"/>
      <c r="H72" s="117"/>
      <c r="I72" s="117"/>
      <c r="J72" s="117"/>
    </row>
    <row r="73" spans="1:10" ht="18" customHeight="1">
      <c r="A73" s="116">
        <v>65</v>
      </c>
      <c r="B73" s="116"/>
      <c r="C73" s="116"/>
      <c r="D73" s="116"/>
      <c r="E73" s="116"/>
      <c r="F73" s="116"/>
      <c r="G73" s="117"/>
      <c r="H73" s="117"/>
      <c r="I73" s="117"/>
      <c r="J73" s="117"/>
    </row>
    <row r="74" spans="1:10" ht="18" customHeight="1">
      <c r="A74" s="116">
        <v>66</v>
      </c>
      <c r="B74" s="116"/>
      <c r="C74" s="116"/>
      <c r="D74" s="116"/>
      <c r="E74" s="116"/>
      <c r="F74" s="116"/>
      <c r="G74" s="117"/>
      <c r="H74" s="117"/>
      <c r="I74" s="117"/>
      <c r="J74" s="117"/>
    </row>
    <row r="75" spans="1:10" ht="18" customHeight="1">
      <c r="A75" s="116">
        <v>67</v>
      </c>
      <c r="B75" s="116"/>
      <c r="C75" s="116"/>
      <c r="D75" s="116"/>
      <c r="E75" s="116"/>
      <c r="F75" s="116"/>
      <c r="G75" s="117"/>
      <c r="H75" s="117"/>
      <c r="I75" s="117"/>
      <c r="J75" s="117"/>
    </row>
    <row r="76" spans="1:10" ht="18" customHeight="1">
      <c r="A76" s="116">
        <v>68</v>
      </c>
      <c r="B76" s="116"/>
      <c r="C76" s="116"/>
      <c r="D76" s="116"/>
      <c r="E76" s="116"/>
      <c r="F76" s="116"/>
      <c r="G76" s="117"/>
      <c r="H76" s="117"/>
      <c r="I76" s="117"/>
      <c r="J76" s="117"/>
    </row>
    <row r="77" spans="1:10" ht="18" customHeight="1">
      <c r="A77" s="116">
        <v>69</v>
      </c>
      <c r="B77" s="116"/>
      <c r="C77" s="116"/>
      <c r="D77" s="116"/>
      <c r="E77" s="116"/>
      <c r="F77" s="116"/>
      <c r="G77" s="117"/>
      <c r="H77" s="117"/>
      <c r="I77" s="117"/>
      <c r="J77" s="117"/>
    </row>
    <row r="78" spans="1:10" ht="18" customHeight="1">
      <c r="A78" s="116">
        <v>70</v>
      </c>
      <c r="B78" s="116"/>
      <c r="C78" s="116"/>
      <c r="D78" s="116"/>
      <c r="E78" s="116"/>
      <c r="F78" s="116"/>
      <c r="G78" s="117"/>
      <c r="H78" s="117"/>
      <c r="I78" s="117"/>
      <c r="J78" s="117"/>
    </row>
    <row r="79" spans="1:10" ht="18" customHeight="1">
      <c r="A79" s="116">
        <v>71</v>
      </c>
      <c r="B79" s="116"/>
      <c r="C79" s="116"/>
      <c r="D79" s="116"/>
      <c r="E79" s="116"/>
      <c r="F79" s="116"/>
      <c r="G79" s="117"/>
      <c r="H79" s="117"/>
      <c r="I79" s="117"/>
      <c r="J79" s="117"/>
    </row>
    <row r="80" spans="1:10" ht="18" customHeight="1">
      <c r="A80" s="116">
        <v>72</v>
      </c>
      <c r="B80" s="116"/>
      <c r="C80" s="116"/>
      <c r="D80" s="116"/>
      <c r="E80" s="116"/>
      <c r="F80" s="116"/>
      <c r="G80" s="117"/>
      <c r="H80" s="117"/>
      <c r="I80" s="117"/>
      <c r="J80" s="117"/>
    </row>
    <row r="81" spans="1:10" ht="18" customHeight="1">
      <c r="A81" s="116">
        <v>73</v>
      </c>
      <c r="B81" s="116"/>
      <c r="C81" s="116"/>
      <c r="D81" s="116"/>
      <c r="E81" s="116"/>
      <c r="F81" s="116"/>
      <c r="G81" s="117"/>
      <c r="H81" s="117"/>
      <c r="I81" s="117"/>
      <c r="J81" s="117"/>
    </row>
    <row r="82" spans="1:10" ht="18" customHeight="1">
      <c r="A82" s="116">
        <v>74</v>
      </c>
      <c r="B82" s="116"/>
      <c r="C82" s="116"/>
      <c r="D82" s="116"/>
      <c r="E82" s="116"/>
      <c r="F82" s="116"/>
      <c r="G82" s="117"/>
      <c r="H82" s="117"/>
      <c r="I82" s="117"/>
      <c r="J82" s="117"/>
    </row>
    <row r="83" spans="1:10" ht="18" customHeight="1">
      <c r="A83" s="116">
        <v>75</v>
      </c>
      <c r="B83" s="116"/>
      <c r="C83" s="116"/>
      <c r="D83" s="116"/>
      <c r="E83" s="116"/>
      <c r="F83" s="116"/>
      <c r="G83" s="117"/>
      <c r="H83" s="117"/>
      <c r="I83" s="117"/>
      <c r="J83" s="117"/>
    </row>
    <row r="84" spans="1:10" ht="18" customHeight="1">
      <c r="A84" s="116">
        <v>76</v>
      </c>
      <c r="B84" s="116"/>
      <c r="C84" s="116"/>
      <c r="D84" s="116"/>
      <c r="E84" s="116"/>
      <c r="F84" s="116"/>
      <c r="G84" s="117"/>
      <c r="H84" s="117"/>
      <c r="I84" s="117"/>
      <c r="J84" s="117"/>
    </row>
    <row r="85" spans="1:10" ht="18" customHeight="1">
      <c r="A85" s="116">
        <v>77</v>
      </c>
      <c r="B85" s="116"/>
      <c r="C85" s="116"/>
      <c r="D85" s="116"/>
      <c r="E85" s="116"/>
      <c r="F85" s="116"/>
      <c r="G85" s="117"/>
      <c r="H85" s="117"/>
      <c r="I85" s="117"/>
      <c r="J85" s="117"/>
    </row>
    <row r="86" spans="1:10" ht="18" customHeight="1">
      <c r="A86" s="116">
        <v>78</v>
      </c>
      <c r="B86" s="116"/>
      <c r="C86" s="116"/>
      <c r="D86" s="116"/>
      <c r="E86" s="116"/>
      <c r="F86" s="116"/>
      <c r="G86" s="117"/>
      <c r="H86" s="117"/>
      <c r="I86" s="117"/>
      <c r="J86" s="117"/>
    </row>
    <row r="87" spans="1:10" ht="18" customHeight="1">
      <c r="A87" s="116">
        <v>79</v>
      </c>
      <c r="B87" s="116"/>
      <c r="C87" s="116"/>
      <c r="D87" s="116"/>
      <c r="E87" s="116"/>
      <c r="F87" s="116"/>
      <c r="G87" s="117"/>
      <c r="H87" s="117"/>
      <c r="I87" s="117"/>
      <c r="J87" s="117"/>
    </row>
    <row r="88" spans="1:10" ht="18" customHeight="1">
      <c r="A88" s="116">
        <v>80</v>
      </c>
      <c r="B88" s="116"/>
      <c r="C88" s="116"/>
      <c r="D88" s="116"/>
      <c r="E88" s="116"/>
      <c r="F88" s="116"/>
      <c r="G88" s="117"/>
      <c r="H88" s="117"/>
      <c r="I88" s="117"/>
      <c r="J88" s="117"/>
    </row>
    <row r="89" spans="1:10" ht="18" customHeight="1">
      <c r="A89" s="116">
        <v>81</v>
      </c>
      <c r="B89" s="116"/>
      <c r="C89" s="116"/>
      <c r="D89" s="116"/>
      <c r="E89" s="116"/>
      <c r="F89" s="116"/>
      <c r="G89" s="117"/>
      <c r="H89" s="117"/>
      <c r="I89" s="117"/>
      <c r="J89" s="117"/>
    </row>
    <row r="90" spans="1:10" ht="18" customHeight="1">
      <c r="A90" s="116">
        <v>82</v>
      </c>
      <c r="B90" s="116"/>
      <c r="C90" s="116"/>
      <c r="D90" s="116"/>
      <c r="E90" s="116"/>
      <c r="F90" s="116"/>
      <c r="G90" s="117"/>
      <c r="H90" s="117"/>
      <c r="I90" s="117"/>
      <c r="J90" s="117"/>
    </row>
    <row r="91" spans="1:10" ht="18" customHeight="1">
      <c r="A91" s="116">
        <v>83</v>
      </c>
      <c r="B91" s="116"/>
      <c r="C91" s="116"/>
      <c r="D91" s="116"/>
      <c r="E91" s="116"/>
      <c r="F91" s="116"/>
      <c r="G91" s="117"/>
      <c r="H91" s="117"/>
      <c r="I91" s="117"/>
      <c r="J91" s="117"/>
    </row>
    <row r="92" spans="1:10" ht="18" customHeight="1">
      <c r="A92" s="116">
        <v>84</v>
      </c>
      <c r="B92" s="116"/>
      <c r="C92" s="116"/>
      <c r="D92" s="116"/>
      <c r="E92" s="116"/>
      <c r="F92" s="116"/>
      <c r="G92" s="117"/>
      <c r="H92" s="117"/>
      <c r="I92" s="117"/>
      <c r="J92" s="117"/>
    </row>
    <row r="93" spans="1:10" ht="18" customHeight="1">
      <c r="A93" s="116">
        <v>85</v>
      </c>
      <c r="B93" s="116"/>
      <c r="C93" s="116"/>
      <c r="D93" s="116"/>
      <c r="E93" s="116"/>
      <c r="F93" s="116"/>
      <c r="G93" s="117"/>
      <c r="H93" s="117"/>
      <c r="I93" s="117"/>
      <c r="J93" s="117"/>
    </row>
    <row r="94" spans="1:10" ht="18" customHeight="1">
      <c r="A94" s="116">
        <v>86</v>
      </c>
      <c r="B94" s="116"/>
      <c r="C94" s="116"/>
      <c r="D94" s="116"/>
      <c r="E94" s="116"/>
      <c r="F94" s="116"/>
      <c r="G94" s="117"/>
      <c r="H94" s="117"/>
      <c r="I94" s="117"/>
      <c r="J94" s="117"/>
    </row>
    <row r="95" spans="1:10" ht="18" customHeight="1">
      <c r="A95" s="116">
        <v>87</v>
      </c>
      <c r="B95" s="116"/>
      <c r="C95" s="116"/>
      <c r="D95" s="116"/>
      <c r="E95" s="116"/>
      <c r="F95" s="116"/>
      <c r="G95" s="117"/>
      <c r="H95" s="117"/>
      <c r="I95" s="117"/>
      <c r="J95" s="117"/>
    </row>
    <row r="96" spans="1:10" ht="18" customHeight="1">
      <c r="A96" s="116">
        <v>88</v>
      </c>
      <c r="B96" s="116"/>
      <c r="C96" s="116"/>
      <c r="D96" s="116"/>
      <c r="E96" s="116"/>
      <c r="F96" s="116"/>
      <c r="G96" s="117"/>
      <c r="H96" s="117"/>
      <c r="I96" s="117"/>
      <c r="J96" s="117"/>
    </row>
    <row r="97" spans="1:10" ht="18" customHeight="1">
      <c r="A97" s="116">
        <v>89</v>
      </c>
      <c r="B97" s="116"/>
      <c r="C97" s="116"/>
      <c r="D97" s="116"/>
      <c r="E97" s="116"/>
      <c r="F97" s="116"/>
      <c r="G97" s="117"/>
      <c r="H97" s="117"/>
      <c r="I97" s="117"/>
      <c r="J97" s="117"/>
    </row>
    <row r="98" spans="1:10" ht="18" customHeight="1">
      <c r="A98" s="116">
        <v>90</v>
      </c>
      <c r="B98" s="116"/>
      <c r="C98" s="116"/>
      <c r="D98" s="116"/>
      <c r="E98" s="116"/>
      <c r="F98" s="116"/>
      <c r="G98" s="117"/>
      <c r="H98" s="117"/>
      <c r="I98" s="117"/>
      <c r="J98" s="117"/>
    </row>
    <row r="99" spans="1:10" ht="18" customHeight="1">
      <c r="A99" s="116">
        <v>91</v>
      </c>
      <c r="B99" s="116"/>
      <c r="C99" s="116"/>
      <c r="D99" s="116"/>
      <c r="E99" s="116"/>
      <c r="F99" s="116"/>
      <c r="G99" s="117"/>
      <c r="H99" s="117"/>
      <c r="I99" s="117"/>
      <c r="J99" s="117"/>
    </row>
    <row r="100" spans="1:10" ht="18" customHeight="1">
      <c r="A100" s="116">
        <v>92</v>
      </c>
      <c r="B100" s="116"/>
      <c r="C100" s="116"/>
      <c r="D100" s="116"/>
      <c r="E100" s="116"/>
      <c r="F100" s="116"/>
      <c r="G100" s="117"/>
      <c r="H100" s="117"/>
      <c r="I100" s="117"/>
      <c r="J100" s="117"/>
    </row>
    <row r="101" spans="1:10" ht="18" customHeight="1">
      <c r="A101" s="116">
        <v>93</v>
      </c>
      <c r="B101" s="116"/>
      <c r="C101" s="116"/>
      <c r="D101" s="116"/>
      <c r="E101" s="116"/>
      <c r="F101" s="116"/>
      <c r="G101" s="117"/>
      <c r="H101" s="117"/>
      <c r="I101" s="117"/>
      <c r="J101" s="117"/>
    </row>
    <row r="102" spans="1:10" ht="18" customHeight="1">
      <c r="A102" s="116">
        <v>94</v>
      </c>
      <c r="B102" s="116"/>
      <c r="C102" s="116"/>
      <c r="D102" s="116"/>
      <c r="E102" s="116"/>
      <c r="F102" s="116"/>
      <c r="G102" s="117"/>
      <c r="H102" s="117"/>
      <c r="I102" s="117"/>
      <c r="J102" s="117"/>
    </row>
    <row r="103" spans="1:10" ht="18" customHeight="1">
      <c r="A103" s="116">
        <v>95</v>
      </c>
      <c r="B103" s="116"/>
      <c r="C103" s="116"/>
      <c r="D103" s="116"/>
      <c r="E103" s="116"/>
      <c r="F103" s="116"/>
      <c r="G103" s="117"/>
      <c r="H103" s="117"/>
      <c r="I103" s="117"/>
      <c r="J103" s="117"/>
    </row>
    <row r="104" spans="1:10" ht="18" customHeight="1">
      <c r="A104" s="116">
        <v>96</v>
      </c>
      <c r="B104" s="116"/>
      <c r="C104" s="116"/>
      <c r="D104" s="116"/>
      <c r="E104" s="116"/>
      <c r="F104" s="116"/>
      <c r="G104" s="117"/>
      <c r="H104" s="117"/>
      <c r="I104" s="117"/>
      <c r="J104" s="117"/>
    </row>
    <row r="105" spans="1:10" ht="18" customHeight="1">
      <c r="A105" s="116">
        <v>97</v>
      </c>
      <c r="B105" s="116"/>
      <c r="C105" s="116"/>
      <c r="D105" s="116"/>
      <c r="E105" s="116"/>
      <c r="F105" s="116"/>
      <c r="G105" s="117"/>
      <c r="H105" s="117"/>
      <c r="I105" s="117"/>
      <c r="J105" s="117"/>
    </row>
    <row r="106" spans="1:10" ht="18" customHeight="1">
      <c r="A106" s="116">
        <v>98</v>
      </c>
      <c r="B106" s="116"/>
      <c r="C106" s="116"/>
      <c r="D106" s="116"/>
      <c r="E106" s="116"/>
      <c r="F106" s="116"/>
      <c r="G106" s="117"/>
      <c r="H106" s="117"/>
      <c r="I106" s="117"/>
      <c r="J106" s="117"/>
    </row>
    <row r="107" spans="1:10" ht="18" customHeight="1">
      <c r="A107" s="116">
        <v>99</v>
      </c>
      <c r="B107" s="116"/>
      <c r="C107" s="116"/>
      <c r="D107" s="116"/>
      <c r="E107" s="116"/>
      <c r="F107" s="116"/>
      <c r="G107" s="117"/>
      <c r="H107" s="117"/>
      <c r="I107" s="117"/>
      <c r="J107" s="117"/>
    </row>
    <row r="108" spans="1:10" ht="18" customHeight="1">
      <c r="A108" s="116">
        <v>100</v>
      </c>
      <c r="B108" s="116"/>
      <c r="C108" s="116"/>
      <c r="D108" s="116"/>
      <c r="E108" s="116"/>
      <c r="F108" s="116"/>
      <c r="G108" s="117"/>
      <c r="H108" s="117"/>
      <c r="I108" s="117"/>
      <c r="J108" s="117"/>
    </row>
    <row r="109" spans="1:10" ht="18" customHeight="1">
      <c r="A109" s="116">
        <v>101</v>
      </c>
      <c r="B109" s="116"/>
      <c r="C109" s="116"/>
      <c r="D109" s="116"/>
      <c r="E109" s="116"/>
      <c r="F109" s="116"/>
      <c r="G109" s="117"/>
      <c r="H109" s="117"/>
      <c r="I109" s="117"/>
      <c r="J109" s="117"/>
    </row>
    <row r="110" spans="1:10" ht="18" customHeight="1">
      <c r="A110" s="116">
        <v>102</v>
      </c>
      <c r="B110" s="116"/>
      <c r="C110" s="116"/>
      <c r="D110" s="116"/>
      <c r="E110" s="116"/>
      <c r="F110" s="116"/>
      <c r="G110" s="117"/>
      <c r="H110" s="117"/>
      <c r="I110" s="117"/>
      <c r="J110" s="117"/>
    </row>
    <row r="111" spans="1:10" ht="18" customHeight="1">
      <c r="A111" s="116">
        <v>103</v>
      </c>
      <c r="B111" s="116"/>
      <c r="C111" s="116"/>
      <c r="D111" s="116"/>
      <c r="E111" s="116"/>
      <c r="F111" s="116"/>
      <c r="G111" s="117"/>
      <c r="H111" s="117"/>
      <c r="I111" s="117"/>
      <c r="J111" s="117"/>
    </row>
    <row r="112" spans="1:10" ht="18" customHeight="1">
      <c r="A112" s="116">
        <v>104</v>
      </c>
      <c r="B112" s="116"/>
      <c r="C112" s="116"/>
      <c r="D112" s="116"/>
      <c r="E112" s="116"/>
      <c r="F112" s="116"/>
      <c r="G112" s="117"/>
      <c r="H112" s="117"/>
      <c r="I112" s="117"/>
      <c r="J112" s="117"/>
    </row>
    <row r="113" spans="1:10" ht="18" customHeight="1">
      <c r="A113" s="116">
        <v>105</v>
      </c>
      <c r="B113" s="116"/>
      <c r="C113" s="116"/>
      <c r="D113" s="116"/>
      <c r="E113" s="116"/>
      <c r="F113" s="116"/>
      <c r="G113" s="117"/>
      <c r="H113" s="117"/>
      <c r="I113" s="117"/>
      <c r="J113" s="117"/>
    </row>
    <row r="114" spans="1:10" ht="18" customHeight="1">
      <c r="A114" s="116">
        <v>106</v>
      </c>
      <c r="B114" s="116"/>
      <c r="C114" s="116"/>
      <c r="D114" s="116"/>
      <c r="E114" s="116"/>
      <c r="F114" s="116"/>
      <c r="G114" s="117"/>
      <c r="H114" s="117"/>
      <c r="I114" s="117"/>
      <c r="J114" s="117"/>
    </row>
    <row r="115" spans="1:10" ht="18" customHeight="1">
      <c r="A115" s="116">
        <v>107</v>
      </c>
      <c r="B115" s="116"/>
      <c r="C115" s="116"/>
      <c r="D115" s="116"/>
      <c r="E115" s="116"/>
      <c r="F115" s="116"/>
      <c r="G115" s="117"/>
      <c r="H115" s="117"/>
      <c r="I115" s="117"/>
      <c r="J115" s="117"/>
    </row>
    <row r="116" spans="1:10" ht="18" customHeight="1">
      <c r="A116" s="116">
        <v>108</v>
      </c>
      <c r="B116" s="116"/>
      <c r="C116" s="116"/>
      <c r="D116" s="116"/>
      <c r="E116" s="116"/>
      <c r="F116" s="116"/>
      <c r="G116" s="117"/>
      <c r="H116" s="117"/>
      <c r="I116" s="117"/>
      <c r="J116" s="117"/>
    </row>
    <row r="117" spans="1:10" ht="18" customHeight="1">
      <c r="A117" s="116">
        <v>109</v>
      </c>
      <c r="B117" s="116"/>
      <c r="C117" s="116"/>
      <c r="D117" s="116"/>
      <c r="E117" s="116"/>
      <c r="F117" s="116"/>
      <c r="G117" s="117"/>
      <c r="H117" s="117"/>
      <c r="I117" s="117"/>
      <c r="J117" s="117"/>
    </row>
    <row r="118" spans="1:10" ht="18" customHeight="1">
      <c r="A118" s="116">
        <v>110</v>
      </c>
      <c r="B118" s="116"/>
      <c r="C118" s="116"/>
      <c r="D118" s="116"/>
      <c r="E118" s="116"/>
      <c r="F118" s="116"/>
      <c r="G118" s="117"/>
      <c r="H118" s="117"/>
      <c r="I118" s="117"/>
      <c r="J118" s="117"/>
    </row>
    <row r="119" spans="1:10" ht="18" customHeight="1">
      <c r="A119" s="116">
        <v>111</v>
      </c>
      <c r="B119" s="116"/>
      <c r="C119" s="116"/>
      <c r="D119" s="116"/>
      <c r="E119" s="116"/>
      <c r="F119" s="116"/>
      <c r="G119" s="117"/>
      <c r="H119" s="117"/>
      <c r="I119" s="117"/>
      <c r="J119" s="117"/>
    </row>
    <row r="120" spans="1:10" ht="18" customHeight="1">
      <c r="A120" s="116">
        <v>112</v>
      </c>
      <c r="B120" s="116"/>
      <c r="C120" s="116"/>
      <c r="D120" s="116"/>
      <c r="E120" s="116"/>
      <c r="F120" s="116"/>
      <c r="G120" s="117"/>
      <c r="H120" s="117"/>
      <c r="I120" s="117"/>
      <c r="J120" s="117"/>
    </row>
    <row r="121" spans="1:10" ht="18" customHeight="1">
      <c r="A121" s="116">
        <v>113</v>
      </c>
      <c r="B121" s="116"/>
      <c r="C121" s="116"/>
      <c r="D121" s="116"/>
      <c r="E121" s="116"/>
      <c r="F121" s="116"/>
      <c r="G121" s="117"/>
      <c r="H121" s="117"/>
      <c r="I121" s="117"/>
      <c r="J121" s="117"/>
    </row>
    <row r="122" spans="1:10" ht="18" customHeight="1">
      <c r="A122" s="116">
        <v>114</v>
      </c>
      <c r="B122" s="116"/>
      <c r="C122" s="116"/>
      <c r="D122" s="116"/>
      <c r="E122" s="116"/>
      <c r="F122" s="116"/>
      <c r="G122" s="117"/>
      <c r="H122" s="117"/>
      <c r="I122" s="117"/>
      <c r="J122" s="117"/>
    </row>
    <row r="123" spans="1:10" ht="18" customHeight="1">
      <c r="A123" s="116">
        <v>115</v>
      </c>
      <c r="B123" s="116"/>
      <c r="C123" s="116"/>
      <c r="D123" s="116"/>
      <c r="E123" s="116"/>
      <c r="F123" s="116"/>
      <c r="G123" s="117"/>
      <c r="H123" s="117"/>
      <c r="I123" s="117"/>
      <c r="J123" s="117"/>
    </row>
    <row r="124" spans="1:10" ht="18" customHeight="1">
      <c r="A124" s="116">
        <v>116</v>
      </c>
      <c r="B124" s="116"/>
      <c r="C124" s="116"/>
      <c r="D124" s="116"/>
      <c r="E124" s="116"/>
      <c r="F124" s="116"/>
      <c r="G124" s="117"/>
      <c r="H124" s="117"/>
      <c r="I124" s="117"/>
      <c r="J124" s="117"/>
    </row>
    <row r="125" spans="1:10" ht="24.75" customHeight="1">
      <c r="A125" s="116"/>
      <c r="B125" s="120" t="s">
        <v>362</v>
      </c>
      <c r="C125" s="120" t="s">
        <v>362</v>
      </c>
      <c r="D125" s="120" t="s">
        <v>362</v>
      </c>
      <c r="E125" s="158"/>
      <c r="F125" s="121" t="s">
        <v>363</v>
      </c>
      <c r="G125" s="122">
        <f t="shared" ref="G125:J125" si="1">SUM(G9:G123)</f>
        <v>0</v>
      </c>
      <c r="H125" s="122">
        <f t="shared" si="1"/>
        <v>0</v>
      </c>
      <c r="I125" s="123">
        <f t="shared" si="1"/>
        <v>0</v>
      </c>
      <c r="J125" s="123">
        <f t="shared" si="1"/>
        <v>0</v>
      </c>
    </row>
    <row r="126" spans="1:10" ht="12.75" customHeight="1">
      <c r="A126" s="158"/>
      <c r="B126" s="158"/>
      <c r="C126" s="159"/>
      <c r="D126" s="158"/>
      <c r="E126" s="158"/>
      <c r="F126" s="158"/>
      <c r="G126" s="160"/>
      <c r="H126" s="160"/>
      <c r="I126" s="158"/>
      <c r="J126" s="158"/>
    </row>
    <row r="127" spans="1:10" ht="24.75" customHeight="1">
      <c r="A127" s="120" t="s">
        <v>362</v>
      </c>
      <c r="B127" s="120" t="s">
        <v>362</v>
      </c>
      <c r="C127" s="120" t="s">
        <v>362</v>
      </c>
      <c r="D127" s="120" t="s">
        <v>362</v>
      </c>
      <c r="E127" s="158"/>
      <c r="F127" s="124" t="s">
        <v>364</v>
      </c>
      <c r="G127" s="125">
        <f t="shared" ref="G127:J127" si="2">G6+G125+G124</f>
        <v>0</v>
      </c>
      <c r="H127" s="125">
        <f t="shared" si="2"/>
        <v>0</v>
      </c>
      <c r="I127" s="125">
        <f t="shared" si="2"/>
        <v>0</v>
      </c>
      <c r="J127" s="125">
        <f t="shared" si="2"/>
        <v>0</v>
      </c>
    </row>
    <row r="128" spans="1:10" ht="31.5" customHeight="1">
      <c r="A128" s="158"/>
      <c r="B128" s="158"/>
      <c r="C128" s="159"/>
      <c r="D128" s="158"/>
      <c r="E128" s="158"/>
      <c r="F128" s="121" t="s">
        <v>365</v>
      </c>
      <c r="G128" s="122">
        <f t="shared" ref="G128:J128" si="3">+G125/115</f>
        <v>0</v>
      </c>
      <c r="H128" s="122">
        <f t="shared" si="3"/>
        <v>0</v>
      </c>
      <c r="I128" s="122">
        <f t="shared" si="3"/>
        <v>0</v>
      </c>
      <c r="J128" s="122">
        <f t="shared" si="3"/>
        <v>0</v>
      </c>
    </row>
    <row r="130" spans="10:10" ht="12.75" customHeight="1">
      <c r="J130" s="161" t="e">
        <v>#REF!</v>
      </c>
    </row>
  </sheetData>
  <mergeCells count="2">
    <mergeCell ref="A1:J1"/>
    <mergeCell ref="A7:J7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14.42578125" defaultRowHeight="15" customHeight="1"/>
  <cols>
    <col min="1" max="6" width="9.140625" customWidth="1"/>
    <col min="7" max="26" width="10" customWidth="1"/>
  </cols>
  <sheetData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A44E-CA23-4D17-98B8-B5021FDC35A8}">
  <sheetPr>
    <tabColor theme="0"/>
  </sheetPr>
  <dimension ref="A1:AC417"/>
  <sheetViews>
    <sheetView topLeftCell="A11" zoomScale="85" zoomScaleNormal="85" workbookViewId="0">
      <selection activeCell="D27" sqref="D27"/>
    </sheetView>
  </sheetViews>
  <sheetFormatPr defaultColWidth="14.42578125" defaultRowHeight="13.9"/>
  <cols>
    <col min="1" max="1" width="21.85546875" style="421" customWidth="1"/>
    <col min="2" max="2" width="84.5703125" style="421" customWidth="1"/>
    <col min="3" max="3" width="24.28515625" style="421" customWidth="1"/>
    <col min="4" max="4" width="13.28515625" style="421" customWidth="1"/>
    <col min="5" max="5" width="14.42578125" style="421"/>
    <col min="6" max="6" width="20.140625" style="421" customWidth="1"/>
    <col min="7" max="7" width="11.85546875" style="421" bestFit="1" customWidth="1"/>
    <col min="8" max="8" width="12.28515625" style="421" bestFit="1" customWidth="1"/>
    <col min="9" max="9" width="14" style="421" customWidth="1"/>
    <col min="10" max="10" width="11" style="419" bestFit="1" customWidth="1"/>
    <col min="11" max="11" width="12" style="420" bestFit="1" customWidth="1"/>
    <col min="12" max="12" width="14.42578125" style="420"/>
    <col min="13" max="13" width="8.7109375" style="420" customWidth="1"/>
    <col min="14" max="29" width="8.7109375" style="421" customWidth="1"/>
    <col min="30" max="16384" width="14.42578125" style="421"/>
  </cols>
  <sheetData>
    <row r="1" spans="1:27" ht="15" customHeight="1" thickBot="1">
      <c r="A1" s="414"/>
      <c r="B1" s="415" t="s">
        <v>0</v>
      </c>
      <c r="C1" s="416" t="s">
        <v>42</v>
      </c>
      <c r="D1" s="414"/>
      <c r="E1" s="414"/>
      <c r="F1" s="417"/>
      <c r="G1" s="417"/>
      <c r="H1" s="418"/>
      <c r="I1" s="418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</row>
    <row r="2" spans="1:27" ht="15" customHeight="1" thickBot="1">
      <c r="A2" s="414"/>
      <c r="B2" s="415" t="s">
        <v>2</v>
      </c>
      <c r="C2" s="422" t="s">
        <v>3</v>
      </c>
      <c r="D2" s="414"/>
      <c r="E2" s="414"/>
      <c r="F2" s="417"/>
      <c r="G2" s="418"/>
      <c r="H2" s="423"/>
      <c r="I2" s="423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</row>
    <row r="3" spans="1:27" ht="14.45" thickBot="1">
      <c r="A3" s="414"/>
      <c r="B3" s="415" t="s">
        <v>4</v>
      </c>
      <c r="C3" s="424" t="s">
        <v>43</v>
      </c>
      <c r="D3" s="414"/>
      <c r="E3" s="414"/>
      <c r="F3" s="417"/>
      <c r="G3" s="423"/>
      <c r="H3" s="423"/>
      <c r="I3" s="423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</row>
    <row r="4" spans="1:27" ht="14.25" customHeight="1" thickBot="1">
      <c r="A4" s="414"/>
      <c r="B4" s="415" t="s">
        <v>6</v>
      </c>
      <c r="C4" s="424" t="s">
        <v>7</v>
      </c>
      <c r="D4" s="414"/>
      <c r="E4" s="414"/>
      <c r="F4" s="417"/>
      <c r="G4" s="423"/>
      <c r="H4" s="423"/>
      <c r="I4" s="423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</row>
    <row r="5" spans="1:27" ht="14.25" customHeight="1" thickBot="1">
      <c r="A5" s="414"/>
      <c r="B5" s="415" t="s">
        <v>8</v>
      </c>
      <c r="C5" s="425" t="s">
        <v>44</v>
      </c>
      <c r="D5" s="414"/>
      <c r="E5" s="414"/>
      <c r="F5" s="417"/>
      <c r="G5" s="423"/>
      <c r="H5" s="426"/>
      <c r="I5" s="426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</row>
    <row r="6" spans="1:27" ht="14.45" thickBot="1">
      <c r="A6" s="414"/>
      <c r="B6" s="415" t="s">
        <v>10</v>
      </c>
      <c r="C6" s="424" t="s">
        <v>45</v>
      </c>
      <c r="D6" s="414"/>
      <c r="E6" s="414"/>
      <c r="F6" s="427"/>
      <c r="G6" s="423"/>
      <c r="H6" s="426"/>
      <c r="I6" s="417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420"/>
    </row>
    <row r="7" spans="1:27" ht="40.15" thickBot="1">
      <c r="A7" s="414"/>
      <c r="B7" s="415" t="s">
        <v>11</v>
      </c>
      <c r="C7" s="424" t="s">
        <v>46</v>
      </c>
      <c r="D7" s="414"/>
      <c r="E7" s="414"/>
      <c r="F7" s="427"/>
      <c r="G7" s="417"/>
      <c r="H7" s="426"/>
      <c r="I7" s="417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420"/>
    </row>
    <row r="8" spans="1:27" ht="14.25" customHeight="1" thickBot="1">
      <c r="A8" s="414"/>
      <c r="B8" s="415" t="s">
        <v>12</v>
      </c>
      <c r="C8" s="424">
        <v>79</v>
      </c>
      <c r="D8" s="414"/>
      <c r="E8" s="414"/>
      <c r="F8" s="427"/>
      <c r="G8" s="417"/>
      <c r="H8" s="426"/>
      <c r="I8" s="417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</row>
    <row r="9" spans="1:27" ht="14.45" thickBot="1">
      <c r="A9" s="414"/>
      <c r="B9" s="415" t="s">
        <v>13</v>
      </c>
      <c r="C9" s="424" t="s">
        <v>14</v>
      </c>
      <c r="D9" s="428" t="s">
        <v>47</v>
      </c>
      <c r="E9" s="429">
        <f ca="1">TODAY()</f>
        <v>46266</v>
      </c>
      <c r="F9" s="427"/>
      <c r="G9" s="417"/>
      <c r="H9" s="426"/>
      <c r="I9" s="417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</row>
    <row r="10" spans="1:27" ht="15" customHeight="1" thickBot="1">
      <c r="A10" s="414"/>
      <c r="B10" s="415" t="s">
        <v>15</v>
      </c>
      <c r="C10" s="424" t="s">
        <v>48</v>
      </c>
      <c r="D10" s="414"/>
      <c r="E10" s="414"/>
      <c r="F10" s="430"/>
      <c r="G10" s="417"/>
      <c r="H10" s="417"/>
      <c r="I10" s="417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  <c r="AA10" s="420"/>
    </row>
    <row r="11" spans="1:27" ht="14.25" customHeight="1" thickBot="1">
      <c r="A11" s="414"/>
      <c r="B11" s="415" t="s">
        <v>16</v>
      </c>
      <c r="C11" s="424" t="s">
        <v>49</v>
      </c>
      <c r="D11" s="414"/>
      <c r="E11" s="414"/>
      <c r="F11" s="417"/>
      <c r="G11" s="417"/>
      <c r="H11" s="417"/>
      <c r="I11" s="417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0"/>
      <c r="Z11" s="420"/>
      <c r="AA11" s="420"/>
    </row>
    <row r="12" spans="1:27" ht="13.5" customHeight="1" thickBot="1">
      <c r="A12" s="431"/>
      <c r="B12" s="432"/>
      <c r="C12" s="433"/>
      <c r="D12" s="434"/>
      <c r="E12" s="430"/>
      <c r="F12" s="417"/>
      <c r="G12" s="417"/>
      <c r="H12" s="417"/>
      <c r="I12" s="417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  <c r="AA12" s="420"/>
    </row>
    <row r="13" spans="1:27" ht="11.45" customHeight="1">
      <c r="A13" s="539" t="s">
        <v>50</v>
      </c>
      <c r="B13" s="539" t="s">
        <v>51</v>
      </c>
      <c r="C13" s="435" t="s">
        <v>52</v>
      </c>
      <c r="D13" s="435" t="s">
        <v>50</v>
      </c>
      <c r="E13" s="435" t="s">
        <v>50</v>
      </c>
      <c r="F13" s="435" t="s">
        <v>53</v>
      </c>
      <c r="G13" s="436">
        <v>0.15</v>
      </c>
      <c r="H13" s="437" t="s">
        <v>33</v>
      </c>
      <c r="I13" s="540" t="s">
        <v>54</v>
      </c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</row>
    <row r="14" spans="1:27" ht="13.5" customHeight="1" thickBot="1">
      <c r="A14" s="594"/>
      <c r="B14" s="594"/>
      <c r="C14" s="438" t="s">
        <v>55</v>
      </c>
      <c r="D14" s="438" t="s">
        <v>56</v>
      </c>
      <c r="E14" s="438" t="s">
        <v>57</v>
      </c>
      <c r="F14" s="438" t="s">
        <v>58</v>
      </c>
      <c r="G14" s="438" t="s">
        <v>59</v>
      </c>
      <c r="H14" s="438" t="s">
        <v>60</v>
      </c>
      <c r="I14" s="595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0"/>
      <c r="Z14" s="420"/>
      <c r="AA14" s="420"/>
    </row>
    <row r="15" spans="1:27" ht="13.5" customHeight="1" thickBot="1">
      <c r="A15" s="439"/>
      <c r="B15" s="439"/>
      <c r="C15" s="440"/>
      <c r="D15" s="440"/>
      <c r="E15" s="440"/>
      <c r="F15" s="440"/>
      <c r="G15" s="441"/>
      <c r="H15" s="441"/>
      <c r="I15" s="442"/>
      <c r="K15" s="443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</row>
    <row r="16" spans="1:27" ht="13.5" customHeight="1" thickBot="1">
      <c r="A16" s="444"/>
      <c r="B16" s="445" t="s">
        <v>25</v>
      </c>
      <c r="C16" s="444"/>
      <c r="D16" s="444"/>
      <c r="E16" s="444"/>
      <c r="F16" s="444"/>
      <c r="G16" s="444"/>
      <c r="H16" s="444"/>
      <c r="I16" s="444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</row>
    <row r="17" spans="1:27" ht="14.45" thickBot="1">
      <c r="A17" s="541">
        <v>46282</v>
      </c>
      <c r="B17" s="446" t="s">
        <v>61</v>
      </c>
      <c r="C17" s="447">
        <v>3700</v>
      </c>
      <c r="D17" s="448">
        <v>3</v>
      </c>
      <c r="E17" s="448">
        <v>1</v>
      </c>
      <c r="F17" s="449">
        <f>D17*E17*C17</f>
        <v>11100</v>
      </c>
      <c r="G17" s="449">
        <f t="shared" ref="G17:G29" si="0">F17*(0/100)</f>
        <v>0</v>
      </c>
      <c r="H17" s="449">
        <f>F17*3.5/100</f>
        <v>388.5</v>
      </c>
      <c r="I17" s="449">
        <f t="shared" ref="I17:I29" si="1">SUM(F17:H17)</f>
        <v>11488.5</v>
      </c>
      <c r="J17" s="420"/>
      <c r="N17" s="420"/>
      <c r="O17" s="420"/>
      <c r="P17" s="420"/>
      <c r="Q17" s="420"/>
      <c r="R17" s="420"/>
      <c r="S17" s="420"/>
      <c r="T17" s="420"/>
      <c r="U17" s="420"/>
      <c r="V17" s="420"/>
      <c r="W17" s="420"/>
      <c r="X17" s="420"/>
      <c r="Y17" s="420"/>
      <c r="Z17" s="420"/>
      <c r="AA17" s="420"/>
    </row>
    <row r="18" spans="1:27" ht="15.75" customHeight="1" thickBot="1">
      <c r="A18" s="542"/>
      <c r="B18" s="446" t="s">
        <v>62</v>
      </c>
      <c r="C18" s="447">
        <v>70</v>
      </c>
      <c r="D18" s="448">
        <v>3</v>
      </c>
      <c r="E18" s="448">
        <v>1</v>
      </c>
      <c r="F18" s="449">
        <f>D18*E18*C18</f>
        <v>210</v>
      </c>
      <c r="G18" s="449">
        <f t="shared" si="0"/>
        <v>0</v>
      </c>
      <c r="H18" s="449">
        <v>0</v>
      </c>
      <c r="I18" s="449">
        <f t="shared" si="1"/>
        <v>210</v>
      </c>
      <c r="J18" s="420"/>
      <c r="N18" s="420"/>
      <c r="O18" s="420"/>
      <c r="P18" s="420"/>
      <c r="Q18" s="420"/>
      <c r="R18" s="420"/>
      <c r="S18" s="420"/>
      <c r="T18" s="420"/>
      <c r="U18" s="420"/>
      <c r="V18" s="420"/>
      <c r="W18" s="420"/>
      <c r="X18" s="420"/>
      <c r="Y18" s="420"/>
      <c r="Z18" s="420"/>
      <c r="AA18" s="420"/>
    </row>
    <row r="19" spans="1:27" ht="14.45" thickBot="1">
      <c r="A19" s="543"/>
      <c r="B19" s="450" t="s">
        <v>63</v>
      </c>
      <c r="C19" s="451">
        <v>70</v>
      </c>
      <c r="D19" s="452">
        <v>3</v>
      </c>
      <c r="E19" s="452">
        <v>1</v>
      </c>
      <c r="F19" s="453">
        <f t="shared" ref="F19" si="2">D19*E19*C19</f>
        <v>210</v>
      </c>
      <c r="G19" s="453">
        <f t="shared" si="0"/>
        <v>0</v>
      </c>
      <c r="H19" s="453">
        <v>0</v>
      </c>
      <c r="I19" s="453">
        <f t="shared" si="1"/>
        <v>210</v>
      </c>
      <c r="J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0"/>
    </row>
    <row r="20" spans="1:27" ht="15.75" customHeight="1" thickBot="1">
      <c r="A20" s="541">
        <v>46283</v>
      </c>
      <c r="B20" s="454" t="s">
        <v>64</v>
      </c>
      <c r="C20" s="455">
        <v>3700</v>
      </c>
      <c r="D20" s="456">
        <v>75</v>
      </c>
      <c r="E20" s="456">
        <v>1</v>
      </c>
      <c r="F20" s="457">
        <f>D20*E20*C20</f>
        <v>277500</v>
      </c>
      <c r="G20" s="457">
        <f t="shared" si="0"/>
        <v>0</v>
      </c>
      <c r="H20" s="457">
        <f>F20*3.5/100</f>
        <v>9712.5</v>
      </c>
      <c r="I20" s="458">
        <f t="shared" si="1"/>
        <v>287212.5</v>
      </c>
      <c r="J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</row>
    <row r="21" spans="1:27" ht="23.25" customHeight="1" thickBot="1">
      <c r="A21" s="542"/>
      <c r="B21" s="459" t="s">
        <v>65</v>
      </c>
      <c r="C21" s="447">
        <v>3700</v>
      </c>
      <c r="D21" s="448">
        <v>1</v>
      </c>
      <c r="E21" s="448">
        <v>1</v>
      </c>
      <c r="F21" s="449">
        <f t="shared" ref="F21:F29" si="3">D21*E21*C21</f>
        <v>3700</v>
      </c>
      <c r="G21" s="449">
        <f t="shared" si="0"/>
        <v>0</v>
      </c>
      <c r="H21" s="449">
        <f t="shared" ref="H21:H22" si="4">F21*3.5/100</f>
        <v>129.5</v>
      </c>
      <c r="I21" s="460">
        <f t="shared" si="1"/>
        <v>3829.5</v>
      </c>
      <c r="J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</row>
    <row r="22" spans="1:27" ht="15.75" customHeight="1" thickBot="1">
      <c r="A22" s="542"/>
      <c r="B22" s="459" t="s">
        <v>66</v>
      </c>
      <c r="C22" s="447">
        <v>3700</v>
      </c>
      <c r="D22" s="448">
        <v>1</v>
      </c>
      <c r="E22" s="448">
        <v>1</v>
      </c>
      <c r="F22" s="449">
        <f t="shared" si="3"/>
        <v>3700</v>
      </c>
      <c r="G22" s="449">
        <f t="shared" si="0"/>
        <v>0</v>
      </c>
      <c r="H22" s="449">
        <f t="shared" si="4"/>
        <v>129.5</v>
      </c>
      <c r="I22" s="460">
        <f t="shared" si="1"/>
        <v>3829.5</v>
      </c>
      <c r="J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</row>
    <row r="23" spans="1:27" ht="15.75" customHeight="1" thickBot="1">
      <c r="A23" s="542"/>
      <c r="B23" s="459" t="s">
        <v>62</v>
      </c>
      <c r="C23" s="447">
        <v>60</v>
      </c>
      <c r="D23" s="448">
        <v>77</v>
      </c>
      <c r="E23" s="448">
        <v>1</v>
      </c>
      <c r="F23" s="449">
        <f t="shared" si="3"/>
        <v>4620</v>
      </c>
      <c r="G23" s="449">
        <f t="shared" si="0"/>
        <v>0</v>
      </c>
      <c r="H23" s="449">
        <v>0</v>
      </c>
      <c r="I23" s="460">
        <f t="shared" ref="I23:I24" si="5">SUM(F23:H23)</f>
        <v>4620</v>
      </c>
      <c r="J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</row>
    <row r="24" spans="1:27" ht="14.45" thickBot="1">
      <c r="A24" s="543"/>
      <c r="B24" s="461" t="s">
        <v>63</v>
      </c>
      <c r="C24" s="462">
        <v>80</v>
      </c>
      <c r="D24" s="463">
        <v>79</v>
      </c>
      <c r="E24" s="463">
        <v>1</v>
      </c>
      <c r="F24" s="464">
        <f t="shared" si="3"/>
        <v>6320</v>
      </c>
      <c r="G24" s="464">
        <f t="shared" si="0"/>
        <v>0</v>
      </c>
      <c r="H24" s="464">
        <v>0</v>
      </c>
      <c r="I24" s="465">
        <f t="shared" si="5"/>
        <v>6320</v>
      </c>
      <c r="J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</row>
    <row r="25" spans="1:27" ht="15.75" customHeight="1" thickBot="1">
      <c r="A25" s="534">
        <v>46284</v>
      </c>
      <c r="B25" s="454" t="s">
        <v>64</v>
      </c>
      <c r="C25" s="455">
        <v>3700</v>
      </c>
      <c r="D25" s="456">
        <v>75</v>
      </c>
      <c r="E25" s="456">
        <v>1</v>
      </c>
      <c r="F25" s="457">
        <f>D25*E25*C25</f>
        <v>277500</v>
      </c>
      <c r="G25" s="457">
        <f>F25*(0/100)</f>
        <v>0</v>
      </c>
      <c r="H25" s="457">
        <f>F25*3.5/100</f>
        <v>9712.5</v>
      </c>
      <c r="I25" s="458">
        <f>SUM(F25:H25)</f>
        <v>287212.5</v>
      </c>
      <c r="J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</row>
    <row r="26" spans="1:27" ht="23.25" customHeight="1" thickBot="1">
      <c r="A26" s="534"/>
      <c r="B26" s="459" t="s">
        <v>65</v>
      </c>
      <c r="C26" s="447">
        <v>3700</v>
      </c>
      <c r="D26" s="448">
        <v>1</v>
      </c>
      <c r="E26" s="448">
        <v>1</v>
      </c>
      <c r="F26" s="449">
        <f>D26*E26*C26</f>
        <v>3700</v>
      </c>
      <c r="G26" s="449">
        <f>F26*(0/100)</f>
        <v>0</v>
      </c>
      <c r="H26" s="449">
        <f>F26*3.5/100</f>
        <v>129.5</v>
      </c>
      <c r="I26" s="460">
        <f>SUM(F26:H26)</f>
        <v>3829.5</v>
      </c>
      <c r="J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</row>
    <row r="27" spans="1:27" ht="15.75" customHeight="1" thickBot="1">
      <c r="A27" s="534"/>
      <c r="B27" s="459" t="s">
        <v>66</v>
      </c>
      <c r="C27" s="447">
        <v>3700</v>
      </c>
      <c r="D27" s="448">
        <v>1</v>
      </c>
      <c r="E27" s="448">
        <v>1</v>
      </c>
      <c r="F27" s="449">
        <f>D27*E27*C27</f>
        <v>3700</v>
      </c>
      <c r="G27" s="449">
        <f>F27*(0/100)</f>
        <v>0</v>
      </c>
      <c r="H27" s="449">
        <f>F27*3.5/100</f>
        <v>129.5</v>
      </c>
      <c r="I27" s="460">
        <f>SUM(F27:H27)</f>
        <v>3829.5</v>
      </c>
      <c r="J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</row>
    <row r="28" spans="1:27" ht="15.75" customHeight="1" thickBot="1">
      <c r="A28" s="534"/>
      <c r="B28" s="459" t="s">
        <v>62</v>
      </c>
      <c r="C28" s="447">
        <v>60</v>
      </c>
      <c r="D28" s="448">
        <v>77</v>
      </c>
      <c r="E28" s="448">
        <v>1</v>
      </c>
      <c r="F28" s="449">
        <f t="shared" si="3"/>
        <v>4620</v>
      </c>
      <c r="G28" s="449">
        <f t="shared" si="0"/>
        <v>0</v>
      </c>
      <c r="H28" s="449">
        <v>0</v>
      </c>
      <c r="I28" s="460">
        <f t="shared" si="1"/>
        <v>4620</v>
      </c>
      <c r="J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</row>
    <row r="29" spans="1:27" ht="14.45" thickBot="1">
      <c r="A29" s="532"/>
      <c r="B29" s="461" t="s">
        <v>63</v>
      </c>
      <c r="C29" s="462">
        <v>80</v>
      </c>
      <c r="D29" s="463">
        <v>79</v>
      </c>
      <c r="E29" s="463">
        <v>1</v>
      </c>
      <c r="F29" s="464">
        <f t="shared" si="3"/>
        <v>6320</v>
      </c>
      <c r="G29" s="464">
        <f t="shared" si="0"/>
        <v>0</v>
      </c>
      <c r="H29" s="464">
        <v>0</v>
      </c>
      <c r="I29" s="465">
        <f t="shared" si="1"/>
        <v>6320</v>
      </c>
      <c r="J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</row>
    <row r="30" spans="1:27" ht="13.5" customHeight="1" thickBot="1">
      <c r="B30" s="466" t="s">
        <v>67</v>
      </c>
      <c r="C30" s="467"/>
      <c r="D30" s="427"/>
      <c r="E30" s="427"/>
      <c r="F30" s="468">
        <f>SUM(F17:F29)</f>
        <v>603200</v>
      </c>
      <c r="G30" s="468">
        <f>SUM(G17:G29)</f>
        <v>0</v>
      </c>
      <c r="H30" s="468">
        <f>SUM(H17:H29)</f>
        <v>20331.5</v>
      </c>
      <c r="I30" s="468">
        <f>SUM(I17:I29)</f>
        <v>623531.5</v>
      </c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</row>
    <row r="31" spans="1:27" ht="13.5" customHeight="1" thickBot="1">
      <c r="B31" s="417"/>
      <c r="C31" s="467"/>
      <c r="D31" s="427"/>
      <c r="E31" s="427"/>
      <c r="F31" s="467"/>
      <c r="G31" s="467"/>
      <c r="H31" s="467"/>
      <c r="I31" s="467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</row>
    <row r="32" spans="1:27" ht="13.5" customHeight="1" thickBot="1">
      <c r="A32" s="444"/>
      <c r="B32" s="469" t="s">
        <v>68</v>
      </c>
      <c r="C32" s="444" t="s">
        <v>69</v>
      </c>
      <c r="D32" s="444"/>
      <c r="E32" s="444"/>
      <c r="F32" s="444"/>
      <c r="G32" s="444"/>
      <c r="H32" s="444"/>
      <c r="I32" s="444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</row>
    <row r="33" spans="1:27" ht="14.45" thickBot="1">
      <c r="A33" s="531">
        <v>46282</v>
      </c>
      <c r="B33" s="470" t="s">
        <v>70</v>
      </c>
      <c r="C33" s="447">
        <v>764</v>
      </c>
      <c r="D33" s="448">
        <v>3</v>
      </c>
      <c r="E33" s="448">
        <v>1</v>
      </c>
      <c r="F33" s="449">
        <f t="shared" ref="F33:F58" si="6">C33*D33*E33</f>
        <v>2292</v>
      </c>
      <c r="G33" s="449">
        <f t="shared" ref="G33:G49" si="7">F33*15%</f>
        <v>343.8</v>
      </c>
      <c r="H33" s="449">
        <v>0</v>
      </c>
      <c r="I33" s="449">
        <f t="shared" ref="I33:I58" si="8">SUM(F33:H33)</f>
        <v>2635.8</v>
      </c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</row>
    <row r="34" spans="1:27" ht="14.45" thickBot="1">
      <c r="A34" s="532"/>
      <c r="B34" s="470" t="s">
        <v>71</v>
      </c>
      <c r="C34" s="447">
        <v>917</v>
      </c>
      <c r="D34" s="448">
        <v>3</v>
      </c>
      <c r="E34" s="448">
        <v>1</v>
      </c>
      <c r="F34" s="449">
        <f t="shared" si="6"/>
        <v>2751</v>
      </c>
      <c r="G34" s="449">
        <f t="shared" si="7"/>
        <v>412.65</v>
      </c>
      <c r="H34" s="449">
        <v>0</v>
      </c>
      <c r="I34" s="449">
        <f t="shared" si="8"/>
        <v>3163.65</v>
      </c>
      <c r="N34" s="420"/>
      <c r="O34" s="420"/>
      <c r="P34" s="420"/>
      <c r="Q34" s="420"/>
      <c r="R34" s="420"/>
      <c r="S34" s="420"/>
      <c r="T34" s="420"/>
      <c r="U34" s="420"/>
      <c r="V34" s="420"/>
      <c r="W34" s="420"/>
      <c r="X34" s="420"/>
      <c r="Y34" s="420"/>
      <c r="Z34" s="420"/>
      <c r="AA34" s="420"/>
    </row>
    <row r="35" spans="1:27" ht="14.45" thickBot="1">
      <c r="A35" s="531">
        <v>46283</v>
      </c>
      <c r="B35" s="470" t="s">
        <v>72</v>
      </c>
      <c r="C35" s="447">
        <v>459</v>
      </c>
      <c r="D35" s="448">
        <v>3</v>
      </c>
      <c r="E35" s="448">
        <v>1</v>
      </c>
      <c r="F35" s="449">
        <f t="shared" si="6"/>
        <v>1377</v>
      </c>
      <c r="G35" s="449">
        <f t="shared" si="7"/>
        <v>206.54999999999998</v>
      </c>
      <c r="H35" s="449">
        <v>0</v>
      </c>
      <c r="I35" s="449">
        <f t="shared" si="8"/>
        <v>1583.55</v>
      </c>
      <c r="N35" s="420"/>
      <c r="O35" s="420"/>
      <c r="P35" s="420"/>
      <c r="Q35" s="420"/>
      <c r="R35" s="420"/>
      <c r="S35" s="420"/>
      <c r="T35" s="420"/>
      <c r="U35" s="420"/>
      <c r="V35" s="420"/>
      <c r="W35" s="420"/>
      <c r="X35" s="420"/>
      <c r="Y35" s="420"/>
      <c r="Z35" s="420"/>
      <c r="AA35" s="420"/>
    </row>
    <row r="36" spans="1:27" ht="14.45" thickBot="1">
      <c r="A36" s="534"/>
      <c r="B36" s="470" t="s">
        <v>73</v>
      </c>
      <c r="C36" s="447">
        <v>385</v>
      </c>
      <c r="D36" s="448">
        <v>0</v>
      </c>
      <c r="E36" s="448">
        <v>1</v>
      </c>
      <c r="F36" s="449">
        <f t="shared" si="6"/>
        <v>0</v>
      </c>
      <c r="G36" s="449">
        <f t="shared" si="7"/>
        <v>0</v>
      </c>
      <c r="H36" s="449">
        <v>0</v>
      </c>
      <c r="I36" s="449">
        <f t="shared" si="8"/>
        <v>0</v>
      </c>
      <c r="N36" s="420"/>
      <c r="O36" s="420"/>
      <c r="P36" s="420"/>
      <c r="Q36" s="420"/>
      <c r="R36" s="420"/>
      <c r="S36" s="420"/>
      <c r="T36" s="420"/>
      <c r="U36" s="420"/>
      <c r="V36" s="420"/>
      <c r="W36" s="420"/>
      <c r="X36" s="420"/>
      <c r="Y36" s="420"/>
      <c r="Z36" s="420"/>
      <c r="AA36" s="420"/>
    </row>
    <row r="37" spans="1:27" ht="31.9" customHeight="1" thickBot="1">
      <c r="A37" s="534"/>
      <c r="B37" s="470" t="s">
        <v>74</v>
      </c>
      <c r="C37" s="447">
        <v>595</v>
      </c>
      <c r="D37" s="448">
        <v>1</v>
      </c>
      <c r="E37" s="448">
        <v>1</v>
      </c>
      <c r="F37" s="449">
        <f t="shared" si="6"/>
        <v>595</v>
      </c>
      <c r="G37" s="449">
        <f t="shared" si="7"/>
        <v>89.25</v>
      </c>
      <c r="H37" s="449">
        <v>0</v>
      </c>
      <c r="I37" s="449">
        <f t="shared" si="8"/>
        <v>684.25</v>
      </c>
      <c r="N37" s="420"/>
      <c r="O37" s="420"/>
      <c r="P37" s="420"/>
      <c r="Q37" s="420"/>
      <c r="R37" s="420"/>
      <c r="S37" s="420"/>
      <c r="T37" s="420"/>
      <c r="U37" s="420"/>
      <c r="V37" s="420"/>
      <c r="W37" s="420"/>
      <c r="X37" s="420"/>
      <c r="Y37" s="420"/>
      <c r="Z37" s="420"/>
      <c r="AA37" s="420"/>
    </row>
    <row r="38" spans="1:27" ht="27" thickBot="1">
      <c r="A38" s="534"/>
      <c r="B38" s="470" t="s">
        <v>75</v>
      </c>
      <c r="C38" s="471">
        <v>625</v>
      </c>
      <c r="D38" s="448">
        <v>77</v>
      </c>
      <c r="E38" s="448">
        <v>1</v>
      </c>
      <c r="F38" s="449">
        <f t="shared" si="6"/>
        <v>48125</v>
      </c>
      <c r="G38" s="449">
        <f t="shared" si="7"/>
        <v>7218.75</v>
      </c>
      <c r="H38" s="449">
        <v>0</v>
      </c>
      <c r="I38" s="449">
        <f t="shared" si="8"/>
        <v>55343.75</v>
      </c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</row>
    <row r="39" spans="1:27" ht="21" customHeight="1" thickBot="1">
      <c r="A39" s="534"/>
      <c r="B39" s="470" t="s">
        <v>76</v>
      </c>
      <c r="C39" s="447">
        <v>260</v>
      </c>
      <c r="D39" s="448">
        <v>79</v>
      </c>
      <c r="E39" s="448">
        <v>1</v>
      </c>
      <c r="F39" s="449">
        <f t="shared" si="6"/>
        <v>20540</v>
      </c>
      <c r="G39" s="449">
        <f t="shared" si="7"/>
        <v>3081</v>
      </c>
      <c r="H39" s="449">
        <v>0</v>
      </c>
      <c r="I39" s="449">
        <f t="shared" si="8"/>
        <v>23621</v>
      </c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</row>
    <row r="40" spans="1:27" ht="34.15" customHeight="1" thickBot="1">
      <c r="A40" s="534"/>
      <c r="B40" s="470" t="s">
        <v>77</v>
      </c>
      <c r="C40" s="447">
        <v>310</v>
      </c>
      <c r="D40" s="448">
        <v>79</v>
      </c>
      <c r="E40" s="448">
        <v>1</v>
      </c>
      <c r="F40" s="449">
        <f t="shared" si="6"/>
        <v>24490</v>
      </c>
      <c r="G40" s="449">
        <f t="shared" si="7"/>
        <v>3673.5</v>
      </c>
      <c r="H40" s="449">
        <v>0</v>
      </c>
      <c r="I40" s="449">
        <f t="shared" si="8"/>
        <v>28163.5</v>
      </c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</row>
    <row r="41" spans="1:27" ht="39" customHeight="1" thickBot="1">
      <c r="A41" s="534"/>
      <c r="B41" s="470" t="s">
        <v>78</v>
      </c>
      <c r="C41" s="471">
        <v>625</v>
      </c>
      <c r="D41" s="448">
        <v>79</v>
      </c>
      <c r="E41" s="448">
        <v>1</v>
      </c>
      <c r="F41" s="449">
        <f t="shared" si="6"/>
        <v>49375</v>
      </c>
      <c r="G41" s="449">
        <f t="shared" si="7"/>
        <v>7406.25</v>
      </c>
      <c r="H41" s="449">
        <v>0</v>
      </c>
      <c r="I41" s="449">
        <f t="shared" si="8"/>
        <v>56781.25</v>
      </c>
      <c r="N41" s="420"/>
      <c r="O41" s="420"/>
      <c r="P41" s="420"/>
      <c r="Q41" s="420"/>
      <c r="R41" s="420"/>
      <c r="S41" s="420"/>
      <c r="T41" s="420"/>
      <c r="U41" s="420"/>
      <c r="V41" s="420"/>
      <c r="W41" s="420"/>
      <c r="X41" s="420"/>
      <c r="Y41" s="420"/>
      <c r="Z41" s="420"/>
      <c r="AA41" s="420"/>
    </row>
    <row r="42" spans="1:27" ht="14.45" customHeight="1" thickBot="1">
      <c r="A42" s="534"/>
      <c r="B42" s="470" t="s">
        <v>79</v>
      </c>
      <c r="C42" s="447">
        <v>335</v>
      </c>
      <c r="D42" s="448">
        <v>79</v>
      </c>
      <c r="E42" s="448">
        <v>1</v>
      </c>
      <c r="F42" s="449">
        <f t="shared" si="6"/>
        <v>26465</v>
      </c>
      <c r="G42" s="449">
        <f t="shared" si="7"/>
        <v>3969.75</v>
      </c>
      <c r="H42" s="449">
        <v>0</v>
      </c>
      <c r="I42" s="449">
        <f t="shared" si="8"/>
        <v>30434.75</v>
      </c>
      <c r="N42" s="420"/>
      <c r="O42" s="420"/>
      <c r="P42" s="420"/>
      <c r="Q42" s="420"/>
      <c r="R42" s="420"/>
      <c r="S42" s="420"/>
      <c r="T42" s="420"/>
      <c r="U42" s="420"/>
      <c r="V42" s="420"/>
      <c r="W42" s="420"/>
      <c r="X42" s="420"/>
      <c r="Y42" s="420"/>
      <c r="Z42" s="420"/>
      <c r="AA42" s="420"/>
    </row>
    <row r="43" spans="1:27" ht="14.45" customHeight="1" thickBot="1">
      <c r="A43" s="534"/>
      <c r="B43" s="470" t="s">
        <v>80</v>
      </c>
      <c r="C43" s="447">
        <v>162</v>
      </c>
      <c r="D43" s="448">
        <v>0</v>
      </c>
      <c r="E43" s="448">
        <v>2</v>
      </c>
      <c r="F43" s="449">
        <f t="shared" si="6"/>
        <v>0</v>
      </c>
      <c r="G43" s="449">
        <f t="shared" si="7"/>
        <v>0</v>
      </c>
      <c r="H43" s="449">
        <v>0</v>
      </c>
      <c r="I43" s="449">
        <f t="shared" si="8"/>
        <v>0</v>
      </c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</row>
    <row r="44" spans="1:27" ht="14.45" customHeight="1" thickBot="1">
      <c r="A44" s="532"/>
      <c r="B44" s="470" t="s">
        <v>81</v>
      </c>
      <c r="C44" s="447">
        <v>85</v>
      </c>
      <c r="D44" s="448">
        <v>0</v>
      </c>
      <c r="E44" s="448">
        <v>2</v>
      </c>
      <c r="F44" s="449">
        <f t="shared" si="6"/>
        <v>0</v>
      </c>
      <c r="G44" s="449">
        <f t="shared" si="7"/>
        <v>0</v>
      </c>
      <c r="H44" s="449">
        <v>0</v>
      </c>
      <c r="I44" s="449">
        <f t="shared" si="8"/>
        <v>0</v>
      </c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  <c r="AA44" s="420"/>
    </row>
    <row r="45" spans="1:27" ht="14.45" thickBot="1">
      <c r="A45" s="531">
        <v>46284</v>
      </c>
      <c r="B45" s="470" t="s">
        <v>82</v>
      </c>
      <c r="C45" s="447">
        <v>405</v>
      </c>
      <c r="D45" s="448">
        <v>79</v>
      </c>
      <c r="E45" s="448">
        <v>1</v>
      </c>
      <c r="F45" s="449">
        <f t="shared" si="6"/>
        <v>31995</v>
      </c>
      <c r="G45" s="449">
        <f t="shared" si="7"/>
        <v>4799.25</v>
      </c>
      <c r="H45" s="449">
        <v>0</v>
      </c>
      <c r="I45" s="449">
        <f t="shared" si="8"/>
        <v>36794.25</v>
      </c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0"/>
      <c r="Y45" s="420"/>
      <c r="Z45" s="420"/>
      <c r="AA45" s="420"/>
    </row>
    <row r="46" spans="1:27" ht="40.15" thickBot="1">
      <c r="A46" s="534"/>
      <c r="B46" s="470" t="s">
        <v>83</v>
      </c>
      <c r="C46" s="447">
        <v>535</v>
      </c>
      <c r="D46" s="448">
        <v>79</v>
      </c>
      <c r="E46" s="448">
        <v>1</v>
      </c>
      <c r="F46" s="449">
        <f t="shared" si="6"/>
        <v>42265</v>
      </c>
      <c r="G46" s="449">
        <f t="shared" si="7"/>
        <v>6339.75</v>
      </c>
      <c r="H46" s="449">
        <v>0</v>
      </c>
      <c r="I46" s="449">
        <f t="shared" si="8"/>
        <v>48604.75</v>
      </c>
      <c r="N46" s="420"/>
      <c r="O46" s="420"/>
      <c r="P46" s="420"/>
      <c r="Q46" s="420"/>
      <c r="R46" s="420"/>
      <c r="S46" s="420"/>
      <c r="T46" s="420"/>
      <c r="U46" s="420"/>
      <c r="V46" s="420"/>
      <c r="W46" s="420"/>
      <c r="X46" s="420"/>
      <c r="Y46" s="420"/>
      <c r="Z46" s="420"/>
      <c r="AA46" s="420"/>
    </row>
    <row r="47" spans="1:27" ht="14.45" thickBot="1">
      <c r="A47" s="534"/>
      <c r="B47" s="470" t="s">
        <v>84</v>
      </c>
      <c r="C47" s="447">
        <v>190</v>
      </c>
      <c r="D47" s="448">
        <v>79</v>
      </c>
      <c r="E47" s="448">
        <v>1</v>
      </c>
      <c r="F47" s="449">
        <f t="shared" si="6"/>
        <v>15010</v>
      </c>
      <c r="G47" s="449">
        <f t="shared" si="7"/>
        <v>2251.5</v>
      </c>
      <c r="H47" s="449">
        <v>0</v>
      </c>
      <c r="I47" s="449">
        <f t="shared" si="8"/>
        <v>17261.5</v>
      </c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  <c r="AA47" s="420"/>
    </row>
    <row r="48" spans="1:27" ht="14.45" thickBot="1">
      <c r="A48" s="534"/>
      <c r="B48" s="470" t="s">
        <v>85</v>
      </c>
      <c r="C48" s="447">
        <v>140</v>
      </c>
      <c r="D48" s="448">
        <v>79</v>
      </c>
      <c r="E48" s="448">
        <v>1</v>
      </c>
      <c r="F48" s="449">
        <f t="shared" si="6"/>
        <v>11060</v>
      </c>
      <c r="G48" s="449">
        <f t="shared" si="7"/>
        <v>1659</v>
      </c>
      <c r="H48" s="449">
        <v>0</v>
      </c>
      <c r="I48" s="449">
        <f t="shared" si="8"/>
        <v>12719</v>
      </c>
      <c r="N48" s="420"/>
      <c r="O48" s="420"/>
      <c r="P48" s="420"/>
      <c r="Q48" s="420"/>
      <c r="R48" s="420"/>
      <c r="S48" s="420"/>
      <c r="T48" s="420"/>
      <c r="U48" s="420"/>
      <c r="V48" s="420"/>
      <c r="W48" s="420"/>
      <c r="X48" s="420"/>
      <c r="Y48" s="420"/>
      <c r="Z48" s="420"/>
      <c r="AA48" s="420"/>
    </row>
    <row r="49" spans="1:27" ht="31.15" customHeight="1" thickBot="1">
      <c r="A49" s="534"/>
      <c r="B49" s="470" t="s">
        <v>75</v>
      </c>
      <c r="C49" s="471">
        <v>625</v>
      </c>
      <c r="D49" s="448">
        <v>79</v>
      </c>
      <c r="E49" s="448">
        <v>1</v>
      </c>
      <c r="F49" s="449">
        <f t="shared" si="6"/>
        <v>49375</v>
      </c>
      <c r="G49" s="449">
        <f t="shared" si="7"/>
        <v>7406.25</v>
      </c>
      <c r="H49" s="449">
        <v>0</v>
      </c>
      <c r="I49" s="449">
        <f t="shared" si="8"/>
        <v>56781.25</v>
      </c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0"/>
    </row>
    <row r="50" spans="1:27" ht="14.45" thickBot="1">
      <c r="A50" s="534"/>
      <c r="B50" s="470" t="s">
        <v>86</v>
      </c>
      <c r="C50" s="447">
        <v>260</v>
      </c>
      <c r="D50" s="448">
        <v>79</v>
      </c>
      <c r="E50" s="448">
        <v>1</v>
      </c>
      <c r="F50" s="449">
        <f t="shared" si="6"/>
        <v>20540</v>
      </c>
      <c r="G50" s="449">
        <f>F50*15%</f>
        <v>3081</v>
      </c>
      <c r="H50" s="449">
        <v>0</v>
      </c>
      <c r="I50" s="449">
        <f t="shared" si="8"/>
        <v>23621</v>
      </c>
      <c r="N50" s="420"/>
      <c r="O50" s="420"/>
      <c r="P50" s="420"/>
      <c r="Q50" s="420"/>
      <c r="R50" s="420"/>
      <c r="S50" s="420"/>
      <c r="T50" s="420"/>
      <c r="U50" s="420"/>
      <c r="V50" s="420"/>
      <c r="W50" s="420"/>
      <c r="X50" s="420"/>
      <c r="Y50" s="420"/>
      <c r="Z50" s="420"/>
      <c r="AA50" s="420"/>
    </row>
    <row r="51" spans="1:27" ht="33.6" customHeight="1" thickBot="1">
      <c r="A51" s="534"/>
      <c r="B51" s="470" t="s">
        <v>87</v>
      </c>
      <c r="C51" s="447">
        <v>250</v>
      </c>
      <c r="D51" s="448">
        <v>79</v>
      </c>
      <c r="E51" s="448">
        <v>1</v>
      </c>
      <c r="F51" s="449">
        <f t="shared" si="6"/>
        <v>19750</v>
      </c>
      <c r="G51" s="449">
        <f t="shared" ref="G51:G53" si="9">F51*15%</f>
        <v>2962.5</v>
      </c>
      <c r="H51" s="449">
        <v>0</v>
      </c>
      <c r="I51" s="449">
        <f t="shared" si="8"/>
        <v>22712.5</v>
      </c>
      <c r="N51" s="420"/>
      <c r="O51" s="420"/>
      <c r="P51" s="420"/>
      <c r="Q51" s="420"/>
      <c r="R51" s="420"/>
      <c r="S51" s="420"/>
      <c r="T51" s="420"/>
      <c r="U51" s="420"/>
      <c r="V51" s="420"/>
      <c r="W51" s="420"/>
      <c r="X51" s="420"/>
      <c r="Y51" s="420"/>
      <c r="Z51" s="420"/>
      <c r="AA51" s="420"/>
    </row>
    <row r="52" spans="1:27" ht="14.45" thickBot="1">
      <c r="A52" s="534"/>
      <c r="B52" s="470" t="s">
        <v>88</v>
      </c>
      <c r="C52" s="447">
        <v>45</v>
      </c>
      <c r="D52" s="448">
        <v>79</v>
      </c>
      <c r="E52" s="448">
        <v>1</v>
      </c>
      <c r="F52" s="449">
        <f t="shared" si="6"/>
        <v>3555</v>
      </c>
      <c r="G52" s="449">
        <f t="shared" si="9"/>
        <v>533.25</v>
      </c>
      <c r="H52" s="449">
        <v>0</v>
      </c>
      <c r="I52" s="449">
        <f t="shared" si="8"/>
        <v>4088.25</v>
      </c>
      <c r="N52" s="420"/>
      <c r="O52" s="420"/>
      <c r="P52" s="420"/>
      <c r="Q52" s="420"/>
      <c r="R52" s="420"/>
      <c r="S52" s="420"/>
      <c r="T52" s="420"/>
      <c r="U52" s="420"/>
      <c r="V52" s="420"/>
      <c r="W52" s="420"/>
      <c r="X52" s="420"/>
      <c r="Y52" s="420"/>
      <c r="Z52" s="420"/>
      <c r="AA52" s="420"/>
    </row>
    <row r="53" spans="1:27" ht="33.6" customHeight="1" thickBot="1">
      <c r="A53" s="534"/>
      <c r="B53" s="470" t="s">
        <v>89</v>
      </c>
      <c r="C53" s="447">
        <v>595</v>
      </c>
      <c r="D53" s="448">
        <v>2</v>
      </c>
      <c r="E53" s="448">
        <v>1</v>
      </c>
      <c r="F53" s="449">
        <f t="shared" si="6"/>
        <v>1190</v>
      </c>
      <c r="G53" s="449">
        <f t="shared" si="9"/>
        <v>178.5</v>
      </c>
      <c r="H53" s="449">
        <v>0</v>
      </c>
      <c r="I53" s="449">
        <f t="shared" si="8"/>
        <v>1368.5</v>
      </c>
      <c r="N53" s="420"/>
      <c r="O53" s="420"/>
      <c r="P53" s="420"/>
      <c r="Q53" s="420"/>
      <c r="R53" s="420"/>
      <c r="S53" s="420"/>
      <c r="T53" s="420"/>
      <c r="U53" s="420"/>
      <c r="V53" s="420"/>
      <c r="W53" s="420"/>
      <c r="X53" s="420"/>
      <c r="Y53" s="420"/>
      <c r="Z53" s="420"/>
      <c r="AA53" s="420"/>
    </row>
    <row r="54" spans="1:27" ht="264.60000000000002" thickBot="1">
      <c r="A54" s="534"/>
      <c r="B54" s="470" t="s">
        <v>90</v>
      </c>
      <c r="C54" s="447">
        <v>680</v>
      </c>
      <c r="D54" s="448">
        <v>79</v>
      </c>
      <c r="E54" s="448">
        <v>1</v>
      </c>
      <c r="F54" s="449">
        <f t="shared" si="6"/>
        <v>53720</v>
      </c>
      <c r="G54" s="449">
        <f>F54*15%</f>
        <v>8058</v>
      </c>
      <c r="H54" s="449">
        <v>0</v>
      </c>
      <c r="I54" s="449">
        <f t="shared" si="8"/>
        <v>61778</v>
      </c>
      <c r="J54" s="472"/>
      <c r="N54" s="420"/>
      <c r="O54" s="420"/>
      <c r="P54" s="420"/>
      <c r="Q54" s="420"/>
      <c r="R54" s="420"/>
      <c r="S54" s="420"/>
      <c r="T54" s="420"/>
      <c r="U54" s="420"/>
      <c r="V54" s="420"/>
      <c r="W54" s="420"/>
      <c r="X54" s="420"/>
      <c r="Y54" s="420"/>
      <c r="Z54" s="420"/>
      <c r="AA54" s="420"/>
    </row>
    <row r="55" spans="1:27" ht="14.45" thickBot="1">
      <c r="A55" s="534"/>
      <c r="B55" s="470" t="s">
        <v>91</v>
      </c>
      <c r="C55" s="447">
        <v>335</v>
      </c>
      <c r="D55" s="448">
        <v>79</v>
      </c>
      <c r="E55" s="448">
        <v>1</v>
      </c>
      <c r="F55" s="449">
        <f t="shared" si="6"/>
        <v>26465</v>
      </c>
      <c r="G55" s="449">
        <f>F55*15%</f>
        <v>3969.75</v>
      </c>
      <c r="H55" s="449">
        <v>0</v>
      </c>
      <c r="I55" s="449">
        <f t="shared" si="8"/>
        <v>30434.75</v>
      </c>
      <c r="J55" s="472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</row>
    <row r="56" spans="1:27" ht="14.45" customHeight="1" thickBot="1">
      <c r="A56" s="534"/>
      <c r="B56" s="470" t="s">
        <v>80</v>
      </c>
      <c r="C56" s="447">
        <v>162</v>
      </c>
      <c r="D56" s="448">
        <v>0</v>
      </c>
      <c r="E56" s="448">
        <v>2</v>
      </c>
      <c r="F56" s="449">
        <f t="shared" si="6"/>
        <v>0</v>
      </c>
      <c r="G56" s="449">
        <f>F56*15%</f>
        <v>0</v>
      </c>
      <c r="H56" s="449">
        <v>0</v>
      </c>
      <c r="I56" s="449">
        <f t="shared" si="8"/>
        <v>0</v>
      </c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0"/>
      <c r="Z56" s="420"/>
      <c r="AA56" s="420"/>
    </row>
    <row r="57" spans="1:27" ht="14.45" customHeight="1" thickBot="1">
      <c r="A57" s="532"/>
      <c r="B57" s="470" t="s">
        <v>81</v>
      </c>
      <c r="C57" s="447">
        <v>85</v>
      </c>
      <c r="D57" s="448">
        <v>0</v>
      </c>
      <c r="E57" s="448">
        <v>2</v>
      </c>
      <c r="F57" s="449">
        <f t="shared" si="6"/>
        <v>0</v>
      </c>
      <c r="G57" s="449">
        <f>F57*15%</f>
        <v>0</v>
      </c>
      <c r="H57" s="449">
        <v>0</v>
      </c>
      <c r="I57" s="449">
        <f t="shared" si="8"/>
        <v>0</v>
      </c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  <c r="AA57" s="420"/>
    </row>
    <row r="58" spans="1:27" ht="14.45" thickBot="1">
      <c r="A58" s="473">
        <v>46285</v>
      </c>
      <c r="B58" s="470" t="s">
        <v>92</v>
      </c>
      <c r="C58" s="447">
        <v>405</v>
      </c>
      <c r="D58" s="448">
        <v>79</v>
      </c>
      <c r="E58" s="448">
        <v>1</v>
      </c>
      <c r="F58" s="449">
        <f t="shared" si="6"/>
        <v>31995</v>
      </c>
      <c r="G58" s="449">
        <f>F58*15%</f>
        <v>4799.25</v>
      </c>
      <c r="H58" s="449">
        <v>0</v>
      </c>
      <c r="I58" s="449">
        <f t="shared" si="8"/>
        <v>36794.25</v>
      </c>
      <c r="N58" s="420"/>
      <c r="O58" s="420"/>
      <c r="P58" s="420"/>
      <c r="Q58" s="420"/>
      <c r="R58" s="420"/>
      <c r="S58" s="420"/>
      <c r="T58" s="420"/>
      <c r="U58" s="420"/>
      <c r="V58" s="420"/>
      <c r="W58" s="420"/>
      <c r="X58" s="420"/>
      <c r="Y58" s="420"/>
      <c r="Z58" s="420"/>
      <c r="AA58" s="420"/>
    </row>
    <row r="59" spans="1:27" ht="13.5" customHeight="1" thickBot="1">
      <c r="B59" s="466" t="s">
        <v>67</v>
      </c>
      <c r="C59" s="467"/>
      <c r="D59" s="427"/>
      <c r="E59" s="427"/>
      <c r="F59" s="468">
        <f>SUM(F33:F58)</f>
        <v>482930</v>
      </c>
      <c r="G59" s="468">
        <f>SUM(G33:G58)</f>
        <v>72439.5</v>
      </c>
      <c r="H59" s="468">
        <f>SUM(H33:H58)</f>
        <v>0</v>
      </c>
      <c r="I59" s="468">
        <f>SUM(I33:I58)</f>
        <v>555369.5</v>
      </c>
      <c r="N59" s="420"/>
      <c r="O59" s="420"/>
      <c r="P59" s="420"/>
      <c r="Q59" s="420"/>
      <c r="R59" s="420"/>
      <c r="S59" s="420"/>
      <c r="T59" s="420"/>
      <c r="U59" s="420"/>
      <c r="V59" s="420"/>
      <c r="W59" s="420"/>
      <c r="X59" s="420"/>
      <c r="Y59" s="420"/>
      <c r="Z59" s="420"/>
      <c r="AA59" s="420"/>
    </row>
    <row r="60" spans="1:27" ht="13.5" customHeight="1" thickBot="1">
      <c r="B60" s="417"/>
      <c r="C60" s="467"/>
      <c r="D60" s="427"/>
      <c r="E60" s="427"/>
      <c r="F60" s="467"/>
      <c r="G60" s="467"/>
      <c r="H60" s="467"/>
      <c r="I60" s="467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  <c r="AA60" s="420"/>
    </row>
    <row r="61" spans="1:27" ht="13.5" customHeight="1" thickBot="1">
      <c r="A61" s="444"/>
      <c r="B61" s="445" t="s">
        <v>93</v>
      </c>
      <c r="C61" s="474"/>
      <c r="D61" s="444"/>
      <c r="E61" s="444"/>
      <c r="F61" s="444"/>
      <c r="G61" s="444"/>
      <c r="H61" s="444"/>
      <c r="I61" s="444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</row>
    <row r="62" spans="1:27" ht="13.5" customHeight="1" thickBot="1">
      <c r="A62" s="475">
        <v>46282</v>
      </c>
      <c r="B62" s="476" t="s">
        <v>94</v>
      </c>
      <c r="C62" s="477">
        <v>0</v>
      </c>
      <c r="D62" s="448">
        <v>1</v>
      </c>
      <c r="E62" s="448">
        <v>1</v>
      </c>
      <c r="F62" s="449">
        <v>0</v>
      </c>
      <c r="G62" s="449">
        <v>0</v>
      </c>
      <c r="H62" s="449">
        <v>0</v>
      </c>
      <c r="I62" s="449">
        <f>SUM(F62:H62)</f>
        <v>0</v>
      </c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  <c r="AA62" s="420"/>
    </row>
    <row r="63" spans="1:27" ht="53.45" thickBot="1">
      <c r="A63" s="531">
        <v>46283</v>
      </c>
      <c r="B63" s="478" t="s">
        <v>95</v>
      </c>
      <c r="C63" s="477">
        <v>0</v>
      </c>
      <c r="D63" s="448">
        <v>1</v>
      </c>
      <c r="E63" s="448">
        <v>1</v>
      </c>
      <c r="F63" s="449">
        <v>0</v>
      </c>
      <c r="G63" s="449">
        <v>0</v>
      </c>
      <c r="H63" s="449">
        <v>0</v>
      </c>
      <c r="I63" s="449">
        <f>SUM(F63:H63)</f>
        <v>0</v>
      </c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0"/>
    </row>
    <row r="64" spans="1:27" ht="19.149999999999999" customHeight="1" thickBot="1">
      <c r="A64" s="532"/>
      <c r="B64" s="478" t="s">
        <v>96</v>
      </c>
      <c r="C64" s="477"/>
      <c r="D64" s="448"/>
      <c r="E64" s="448"/>
      <c r="F64" s="449"/>
      <c r="G64" s="449"/>
      <c r="H64" s="449"/>
      <c r="I64" s="449"/>
      <c r="N64" s="420"/>
      <c r="O64" s="420"/>
      <c r="P64" s="420"/>
      <c r="Q64" s="420"/>
      <c r="R64" s="420"/>
      <c r="S64" s="420"/>
      <c r="T64" s="420"/>
      <c r="U64" s="420"/>
      <c r="V64" s="420"/>
      <c r="W64" s="420"/>
      <c r="X64" s="420"/>
      <c r="Y64" s="420"/>
      <c r="Z64" s="420"/>
      <c r="AA64" s="420"/>
    </row>
    <row r="65" spans="1:27" ht="53.45" thickBot="1">
      <c r="A65" s="531">
        <v>46284</v>
      </c>
      <c r="B65" s="478" t="s">
        <v>97</v>
      </c>
      <c r="C65" s="477">
        <v>0</v>
      </c>
      <c r="D65" s="448">
        <v>1</v>
      </c>
      <c r="E65" s="448">
        <v>1</v>
      </c>
      <c r="F65" s="449">
        <v>0</v>
      </c>
      <c r="G65" s="449">
        <v>0</v>
      </c>
      <c r="H65" s="449">
        <v>0</v>
      </c>
      <c r="I65" s="449">
        <f>SUM(F65:H65)</f>
        <v>0</v>
      </c>
      <c r="N65" s="420"/>
      <c r="O65" s="420"/>
      <c r="P65" s="420"/>
      <c r="Q65" s="420"/>
      <c r="R65" s="420"/>
      <c r="S65" s="420"/>
      <c r="T65" s="420"/>
      <c r="U65" s="420"/>
      <c r="V65" s="420"/>
      <c r="W65" s="420"/>
      <c r="X65" s="420"/>
      <c r="Y65" s="420"/>
      <c r="Z65" s="420"/>
      <c r="AA65" s="420"/>
    </row>
    <row r="66" spans="1:27" ht="20.45" customHeight="1" thickBot="1">
      <c r="A66" s="532"/>
      <c r="B66" s="478" t="s">
        <v>96</v>
      </c>
      <c r="C66" s="477"/>
      <c r="D66" s="448"/>
      <c r="E66" s="448"/>
      <c r="F66" s="449"/>
      <c r="G66" s="449"/>
      <c r="H66" s="449"/>
      <c r="I66" s="449"/>
      <c r="N66" s="420"/>
      <c r="O66" s="420"/>
      <c r="P66" s="420"/>
      <c r="Q66" s="420"/>
      <c r="R66" s="420"/>
      <c r="S66" s="420"/>
      <c r="T66" s="420"/>
      <c r="U66" s="420"/>
      <c r="V66" s="420"/>
      <c r="W66" s="420"/>
      <c r="X66" s="420"/>
      <c r="Y66" s="420"/>
      <c r="Z66" s="420"/>
      <c r="AA66" s="420"/>
    </row>
    <row r="67" spans="1:27" ht="13.5" customHeight="1" thickBot="1">
      <c r="B67" s="466" t="s">
        <v>67</v>
      </c>
      <c r="C67" s="467"/>
      <c r="D67" s="427"/>
      <c r="E67" s="427"/>
      <c r="F67" s="468">
        <f>SUM(F62:F66)</f>
        <v>0</v>
      </c>
      <c r="G67" s="468">
        <f>SUM(G62:G66)</f>
        <v>0</v>
      </c>
      <c r="H67" s="468">
        <f>SUM(H62:H66)</f>
        <v>0</v>
      </c>
      <c r="I67" s="468">
        <f>SUM(I62:I66)</f>
        <v>0</v>
      </c>
      <c r="N67" s="420"/>
      <c r="O67" s="420"/>
      <c r="P67" s="420"/>
      <c r="Q67" s="420"/>
      <c r="R67" s="420"/>
      <c r="S67" s="420"/>
      <c r="T67" s="420"/>
      <c r="U67" s="420"/>
      <c r="V67" s="420"/>
      <c r="W67" s="420"/>
      <c r="X67" s="420"/>
      <c r="Y67" s="420"/>
      <c r="Z67" s="420"/>
      <c r="AA67" s="420"/>
    </row>
    <row r="68" spans="1:27" ht="13.5" customHeight="1" thickBot="1">
      <c r="B68" s="417"/>
      <c r="C68" s="467"/>
      <c r="D68" s="427"/>
      <c r="E68" s="427"/>
      <c r="F68" s="467"/>
      <c r="G68" s="467"/>
      <c r="H68" s="467"/>
      <c r="I68" s="467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  <c r="AA68" s="420"/>
    </row>
    <row r="69" spans="1:27" ht="13.5" customHeight="1" thickBot="1">
      <c r="A69" s="444"/>
      <c r="B69" s="469" t="s">
        <v>28</v>
      </c>
      <c r="C69" s="479"/>
      <c r="D69" s="480"/>
      <c r="E69" s="480"/>
      <c r="F69" s="480"/>
      <c r="G69" s="480"/>
      <c r="H69" s="480"/>
      <c r="I69" s="480"/>
      <c r="N69" s="420"/>
      <c r="O69" s="420"/>
      <c r="P69" s="420"/>
      <c r="Q69" s="420"/>
      <c r="R69" s="420"/>
      <c r="S69" s="420"/>
      <c r="T69" s="420"/>
      <c r="U69" s="420"/>
      <c r="V69" s="420"/>
      <c r="W69" s="420"/>
      <c r="X69" s="420"/>
      <c r="Y69" s="420"/>
      <c r="Z69" s="420"/>
      <c r="AA69" s="420"/>
    </row>
    <row r="70" spans="1:27" ht="14.45" thickBot="1">
      <c r="A70" s="481" t="s">
        <v>98</v>
      </c>
      <c r="B70" s="446" t="s">
        <v>99</v>
      </c>
      <c r="C70" s="447">
        <v>0</v>
      </c>
      <c r="D70" s="448"/>
      <c r="E70" s="448"/>
      <c r="F70" s="449">
        <f>C70*D70*E70</f>
        <v>0</v>
      </c>
      <c r="G70" s="449">
        <v>0</v>
      </c>
      <c r="H70" s="449">
        <v>0</v>
      </c>
      <c r="I70" s="449">
        <f>SUM(F70:H70)</f>
        <v>0</v>
      </c>
      <c r="N70" s="420"/>
      <c r="O70" s="420"/>
      <c r="P70" s="420"/>
      <c r="Q70" s="420"/>
      <c r="R70" s="420"/>
      <c r="S70" s="420"/>
      <c r="T70" s="420"/>
      <c r="U70" s="420"/>
      <c r="V70" s="420"/>
      <c r="W70" s="420"/>
      <c r="X70" s="420"/>
      <c r="Y70" s="420"/>
      <c r="Z70" s="420"/>
      <c r="AA70" s="420"/>
    </row>
    <row r="71" spans="1:27" ht="13.5" customHeight="1" thickBot="1">
      <c r="B71" s="482" t="s">
        <v>67</v>
      </c>
      <c r="C71" s="467"/>
      <c r="D71" s="427"/>
      <c r="E71" s="427"/>
      <c r="F71" s="483">
        <f>SUM(F70:F70)</f>
        <v>0</v>
      </c>
      <c r="G71" s="483">
        <f>SUM(G70:G70)</f>
        <v>0</v>
      </c>
      <c r="H71" s="483">
        <f>SUM(H70:H70)</f>
        <v>0</v>
      </c>
      <c r="I71" s="483">
        <f>SUM(I70:I70)</f>
        <v>0</v>
      </c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  <c r="AA71" s="420"/>
    </row>
    <row r="72" spans="1:27" ht="13.5" customHeight="1" thickBot="1">
      <c r="B72" s="446"/>
      <c r="C72" s="467"/>
      <c r="D72" s="427"/>
      <c r="E72" s="427"/>
      <c r="F72" s="467"/>
      <c r="G72" s="467"/>
      <c r="H72" s="467"/>
      <c r="I72" s="467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  <c r="AA72" s="420"/>
    </row>
    <row r="73" spans="1:27" ht="13.5" customHeight="1" thickBot="1">
      <c r="A73" s="480"/>
      <c r="B73" s="482" t="s">
        <v>29</v>
      </c>
      <c r="C73" s="484"/>
      <c r="D73" s="485"/>
      <c r="E73" s="485"/>
      <c r="F73" s="485"/>
      <c r="G73" s="485"/>
      <c r="H73" s="485"/>
      <c r="I73" s="485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</row>
    <row r="74" spans="1:27" ht="13.5" customHeight="1" thickBot="1">
      <c r="B74" s="486"/>
      <c r="C74" s="487"/>
      <c r="D74" s="448"/>
      <c r="E74" s="448"/>
      <c r="F74" s="449">
        <f t="shared" ref="F74" si="10">C74*D74*E74</f>
        <v>0</v>
      </c>
      <c r="G74" s="449"/>
      <c r="H74" s="449"/>
      <c r="I74" s="449">
        <f t="shared" ref="I74" si="11">SUM(F74:H74)</f>
        <v>0</v>
      </c>
      <c r="N74" s="420"/>
      <c r="O74" s="420"/>
      <c r="P74" s="420"/>
      <c r="Q74" s="420"/>
      <c r="R74" s="420"/>
      <c r="S74" s="420"/>
      <c r="T74" s="420"/>
      <c r="U74" s="420"/>
      <c r="V74" s="420"/>
      <c r="W74" s="420"/>
      <c r="X74" s="420"/>
      <c r="Y74" s="420"/>
      <c r="Z74" s="420"/>
      <c r="AA74" s="420"/>
    </row>
    <row r="75" spans="1:27" ht="13.5" customHeight="1">
      <c r="B75" s="482" t="s">
        <v>67</v>
      </c>
      <c r="C75" s="467"/>
      <c r="D75" s="427"/>
      <c r="E75" s="427"/>
      <c r="F75" s="488">
        <f>SUM(F74:F74)</f>
        <v>0</v>
      </c>
      <c r="G75" s="488">
        <f>SUM(G74:G74)</f>
        <v>0</v>
      </c>
      <c r="H75" s="488">
        <f>SUM(H74:H74)</f>
        <v>0</v>
      </c>
      <c r="I75" s="488">
        <f>SUM(I74:I74)</f>
        <v>0</v>
      </c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0"/>
      <c r="Z75" s="420"/>
      <c r="AA75" s="420"/>
    </row>
    <row r="76" spans="1:27" ht="13.5" customHeight="1" thickBot="1">
      <c r="B76" s="467"/>
      <c r="C76" s="467"/>
      <c r="D76" s="427"/>
      <c r="E76" s="427"/>
      <c r="F76" s="489"/>
      <c r="G76" s="489"/>
      <c r="H76" s="489"/>
      <c r="I76" s="489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</row>
    <row r="77" spans="1:27" ht="13.5" customHeight="1" thickBot="1">
      <c r="A77" s="480"/>
      <c r="B77" s="490" t="s">
        <v>30</v>
      </c>
      <c r="C77" s="484"/>
      <c r="D77" s="485"/>
      <c r="E77" s="485"/>
      <c r="F77" s="485"/>
      <c r="G77" s="485"/>
      <c r="H77" s="485"/>
      <c r="I77" s="485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</row>
    <row r="78" spans="1:27" ht="13.5" customHeight="1" thickBot="1">
      <c r="B78" s="486"/>
      <c r="C78" s="487"/>
      <c r="D78" s="448"/>
      <c r="E78" s="448"/>
      <c r="F78" s="449">
        <f t="shared" ref="F78" si="12">C78*D78*E78</f>
        <v>0</v>
      </c>
      <c r="G78" s="449"/>
      <c r="H78" s="449"/>
      <c r="I78" s="449">
        <f t="shared" ref="I78" si="13">SUM(F78:H78)</f>
        <v>0</v>
      </c>
      <c r="N78" s="420"/>
      <c r="O78" s="420"/>
      <c r="P78" s="420"/>
      <c r="Q78" s="420"/>
      <c r="R78" s="420"/>
      <c r="S78" s="420"/>
      <c r="T78" s="420"/>
      <c r="U78" s="420"/>
      <c r="V78" s="420"/>
      <c r="W78" s="420"/>
      <c r="X78" s="420"/>
      <c r="Y78" s="420"/>
      <c r="Z78" s="420"/>
      <c r="AA78" s="420"/>
    </row>
    <row r="79" spans="1:27" ht="13.5" customHeight="1">
      <c r="B79" s="482" t="s">
        <v>67</v>
      </c>
      <c r="C79" s="467"/>
      <c r="D79" s="427"/>
      <c r="E79" s="427"/>
      <c r="F79" s="488">
        <f>SUM(F78:F78)</f>
        <v>0</v>
      </c>
      <c r="G79" s="488">
        <f>SUM(G78:G78)</f>
        <v>0</v>
      </c>
      <c r="H79" s="488">
        <f>SUM(H78:H78)</f>
        <v>0</v>
      </c>
      <c r="I79" s="488">
        <f>SUM(I78:I78)</f>
        <v>0</v>
      </c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</row>
    <row r="80" spans="1:27" ht="13.5" customHeight="1" thickBot="1">
      <c r="B80" s="467"/>
      <c r="C80" s="467"/>
      <c r="D80" s="427"/>
      <c r="E80" s="427"/>
      <c r="F80" s="491"/>
      <c r="G80" s="491"/>
      <c r="H80" s="491"/>
      <c r="I80" s="491"/>
      <c r="N80" s="420"/>
      <c r="O80" s="420"/>
      <c r="P80" s="420"/>
      <c r="Q80" s="420"/>
      <c r="R80" s="420"/>
      <c r="S80" s="420"/>
      <c r="T80" s="420"/>
      <c r="U80" s="420"/>
      <c r="V80" s="420"/>
      <c r="W80" s="420"/>
      <c r="X80" s="420"/>
      <c r="Y80" s="420"/>
      <c r="Z80" s="420"/>
      <c r="AA80" s="420"/>
    </row>
    <row r="81" spans="1:27" ht="14.45" thickBot="1">
      <c r="A81" s="480"/>
      <c r="B81" s="490" t="s">
        <v>100</v>
      </c>
      <c r="C81" s="484"/>
      <c r="D81" s="485"/>
      <c r="E81" s="485"/>
      <c r="F81" s="485"/>
      <c r="G81" s="485"/>
      <c r="H81" s="485"/>
      <c r="I81" s="485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</row>
    <row r="82" spans="1:27" ht="13.5" customHeight="1" thickBot="1">
      <c r="B82" s="486"/>
      <c r="C82" s="487">
        <v>0</v>
      </c>
      <c r="D82" s="448"/>
      <c r="E82" s="448"/>
      <c r="F82" s="449">
        <f>C82*D82*E82</f>
        <v>0</v>
      </c>
      <c r="G82" s="449"/>
      <c r="H82" s="449"/>
      <c r="I82" s="449">
        <f t="shared" ref="I82" si="14">SUM(F82:H82)</f>
        <v>0</v>
      </c>
      <c r="N82" s="420"/>
      <c r="O82" s="420"/>
      <c r="P82" s="420"/>
      <c r="Q82" s="420"/>
      <c r="R82" s="420"/>
      <c r="S82" s="420"/>
      <c r="T82" s="420"/>
      <c r="U82" s="420"/>
      <c r="V82" s="420"/>
      <c r="W82" s="420"/>
      <c r="X82" s="420"/>
      <c r="Y82" s="420"/>
      <c r="Z82" s="420"/>
      <c r="AA82" s="420"/>
    </row>
    <row r="83" spans="1:27" ht="13.5" customHeight="1">
      <c r="B83" s="482" t="s">
        <v>67</v>
      </c>
      <c r="C83" s="467"/>
      <c r="D83" s="427"/>
      <c r="E83" s="427"/>
      <c r="F83" s="488">
        <f>SUM(F82:F82)</f>
        <v>0</v>
      </c>
      <c r="G83" s="488">
        <f>SUM(G82:G82)</f>
        <v>0</v>
      </c>
      <c r="H83" s="488">
        <f>SUM(H82:H82)</f>
        <v>0</v>
      </c>
      <c r="I83" s="488">
        <f>SUM(I82:I82)</f>
        <v>0</v>
      </c>
      <c r="N83" s="420"/>
      <c r="O83" s="420"/>
      <c r="P83" s="420"/>
      <c r="Q83" s="420"/>
      <c r="R83" s="420"/>
      <c r="S83" s="420"/>
      <c r="T83" s="420"/>
      <c r="U83" s="420"/>
      <c r="V83" s="420"/>
      <c r="W83" s="420"/>
      <c r="X83" s="420"/>
      <c r="Y83" s="420"/>
      <c r="Z83" s="420"/>
      <c r="AA83" s="420"/>
    </row>
    <row r="84" spans="1:27" ht="13.5" customHeight="1" thickBot="1">
      <c r="B84" s="467"/>
      <c r="C84" s="467"/>
      <c r="D84" s="427"/>
      <c r="E84" s="427"/>
      <c r="F84" s="489"/>
      <c r="G84" s="489"/>
      <c r="H84" s="489"/>
      <c r="I84" s="489"/>
      <c r="N84" s="420"/>
      <c r="O84" s="420"/>
      <c r="P84" s="420"/>
      <c r="Q84" s="420"/>
      <c r="R84" s="420"/>
      <c r="S84" s="420"/>
      <c r="T84" s="420"/>
      <c r="U84" s="420"/>
      <c r="V84" s="420"/>
      <c r="W84" s="420"/>
      <c r="X84" s="420"/>
      <c r="Y84" s="420"/>
      <c r="Z84" s="420"/>
      <c r="AA84" s="420"/>
    </row>
    <row r="85" spans="1:27" ht="13.5" customHeight="1" thickBot="1">
      <c r="A85" s="444"/>
      <c r="B85" s="490" t="s">
        <v>32</v>
      </c>
      <c r="C85" s="484"/>
      <c r="D85" s="485"/>
      <c r="E85" s="485"/>
      <c r="F85" s="485"/>
      <c r="G85" s="485"/>
      <c r="H85" s="485"/>
      <c r="I85" s="485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  <c r="AA85" s="420"/>
    </row>
    <row r="86" spans="1:27" ht="40.15" thickBot="1">
      <c r="A86" s="492" t="s">
        <v>101</v>
      </c>
      <c r="B86" s="493" t="s">
        <v>102</v>
      </c>
      <c r="C86" s="487">
        <v>22000</v>
      </c>
      <c r="D86" s="448">
        <v>1</v>
      </c>
      <c r="E86" s="448">
        <v>1</v>
      </c>
      <c r="F86" s="449">
        <f t="shared" ref="F86" si="15">C86*D86*E86</f>
        <v>22000</v>
      </c>
      <c r="G86" s="449"/>
      <c r="H86" s="449"/>
      <c r="I86" s="449">
        <f t="shared" ref="I86" si="16">SUM(F86:H86)</f>
        <v>22000</v>
      </c>
      <c r="N86" s="420"/>
      <c r="O86" s="420"/>
      <c r="P86" s="420"/>
      <c r="Q86" s="420"/>
      <c r="R86" s="420"/>
      <c r="S86" s="420"/>
      <c r="T86" s="420"/>
      <c r="U86" s="420"/>
      <c r="V86" s="420"/>
      <c r="W86" s="420"/>
      <c r="X86" s="420"/>
      <c r="Y86" s="420"/>
      <c r="Z86" s="420"/>
      <c r="AA86" s="420"/>
    </row>
    <row r="87" spans="1:27" ht="13.5" customHeight="1">
      <c r="B87" s="482" t="s">
        <v>67</v>
      </c>
      <c r="C87" s="467"/>
      <c r="D87" s="427"/>
      <c r="E87" s="427"/>
      <c r="F87" s="488">
        <f>SUM(F86:F86)</f>
        <v>22000</v>
      </c>
      <c r="G87" s="488">
        <f>SUM(G86:G86)</f>
        <v>0</v>
      </c>
      <c r="H87" s="488">
        <f>SUM(H86:H86)</f>
        <v>0</v>
      </c>
      <c r="I87" s="488">
        <f>SUM(I86:I86)</f>
        <v>22000</v>
      </c>
      <c r="N87" s="420"/>
      <c r="O87" s="420"/>
      <c r="P87" s="420"/>
      <c r="Q87" s="420"/>
      <c r="R87" s="420"/>
      <c r="S87" s="420"/>
      <c r="T87" s="420"/>
      <c r="U87" s="420"/>
      <c r="V87" s="420"/>
      <c r="W87" s="420"/>
      <c r="X87" s="420"/>
      <c r="Y87" s="420"/>
      <c r="Z87" s="420"/>
      <c r="AA87" s="420"/>
    </row>
    <row r="88" spans="1:27" ht="13.5" customHeight="1" thickBot="1">
      <c r="B88" s="467"/>
      <c r="C88" s="467"/>
      <c r="D88" s="427"/>
      <c r="E88" s="427"/>
      <c r="F88" s="489"/>
      <c r="G88" s="489"/>
      <c r="H88" s="489"/>
      <c r="I88" s="489"/>
      <c r="N88" s="420"/>
      <c r="O88" s="420"/>
      <c r="P88" s="420"/>
      <c r="Q88" s="420"/>
      <c r="R88" s="420"/>
      <c r="S88" s="420"/>
      <c r="T88" s="420"/>
      <c r="U88" s="420"/>
      <c r="V88" s="420"/>
      <c r="W88" s="420"/>
      <c r="X88" s="420"/>
      <c r="Y88" s="420"/>
      <c r="Z88" s="420"/>
      <c r="AA88" s="420"/>
    </row>
    <row r="89" spans="1:27" ht="14.45" thickBot="1">
      <c r="A89" s="480"/>
      <c r="B89" s="469" t="s">
        <v>33</v>
      </c>
      <c r="C89" s="479"/>
      <c r="D89" s="480"/>
      <c r="E89" s="480"/>
      <c r="F89" s="480"/>
      <c r="G89" s="480"/>
      <c r="H89" s="480"/>
      <c r="I89" s="480"/>
      <c r="N89" s="420"/>
      <c r="O89" s="420"/>
      <c r="P89" s="420"/>
      <c r="Q89" s="420"/>
      <c r="R89" s="420"/>
      <c r="S89" s="420"/>
      <c r="T89" s="420"/>
      <c r="U89" s="420"/>
      <c r="V89" s="420"/>
      <c r="W89" s="420"/>
      <c r="X89" s="420"/>
      <c r="Y89" s="420"/>
      <c r="Z89" s="420"/>
      <c r="AA89" s="420"/>
    </row>
    <row r="90" spans="1:27" ht="18.600000000000001" customHeight="1" thickBot="1">
      <c r="A90" s="494" t="s">
        <v>24</v>
      </c>
      <c r="B90" s="446" t="s">
        <v>103</v>
      </c>
      <c r="C90" s="487">
        <v>0</v>
      </c>
      <c r="D90" s="448"/>
      <c r="E90" s="448">
        <v>0</v>
      </c>
      <c r="F90" s="449">
        <f t="shared" ref="F90:F95" si="17">C90*D90*E90</f>
        <v>0</v>
      </c>
      <c r="G90" s="449"/>
      <c r="H90" s="449"/>
      <c r="I90" s="449">
        <f t="shared" ref="I90:I95" si="18">SUM(F90:H90)</f>
        <v>0</v>
      </c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  <c r="AA90" s="420"/>
    </row>
    <row r="91" spans="1:27" ht="36" customHeight="1" thickBot="1">
      <c r="A91" s="531">
        <v>46283</v>
      </c>
      <c r="B91" s="446" t="s">
        <v>104</v>
      </c>
      <c r="C91" s="487">
        <v>26000</v>
      </c>
      <c r="D91" s="448">
        <v>1</v>
      </c>
      <c r="E91" s="448">
        <v>1</v>
      </c>
      <c r="F91" s="449">
        <f t="shared" si="17"/>
        <v>26000</v>
      </c>
      <c r="G91" s="449"/>
      <c r="H91" s="449"/>
      <c r="I91" s="449">
        <f t="shared" si="18"/>
        <v>26000</v>
      </c>
      <c r="N91" s="420"/>
      <c r="O91" s="420"/>
      <c r="P91" s="420"/>
      <c r="Q91" s="420"/>
      <c r="R91" s="420"/>
      <c r="S91" s="420"/>
      <c r="T91" s="420"/>
      <c r="U91" s="420"/>
      <c r="V91" s="420"/>
      <c r="W91" s="420"/>
      <c r="X91" s="420"/>
      <c r="Y91" s="420"/>
      <c r="Z91" s="420"/>
      <c r="AA91" s="420"/>
    </row>
    <row r="92" spans="1:27" ht="30.6" customHeight="1" thickBot="1">
      <c r="A92" s="534"/>
      <c r="B92" s="446" t="s">
        <v>105</v>
      </c>
      <c r="C92" s="487">
        <v>18000</v>
      </c>
      <c r="D92" s="448">
        <v>1</v>
      </c>
      <c r="E92" s="448">
        <v>1</v>
      </c>
      <c r="F92" s="449">
        <f t="shared" si="17"/>
        <v>18000</v>
      </c>
      <c r="G92" s="449"/>
      <c r="H92" s="449"/>
      <c r="I92" s="449">
        <f t="shared" si="18"/>
        <v>18000</v>
      </c>
      <c r="N92" s="420"/>
      <c r="O92" s="420"/>
      <c r="P92" s="420"/>
      <c r="Q92" s="420"/>
      <c r="R92" s="420"/>
      <c r="S92" s="420"/>
      <c r="T92" s="420"/>
      <c r="U92" s="420"/>
      <c r="V92" s="420"/>
      <c r="W92" s="420"/>
      <c r="X92" s="420"/>
      <c r="Y92" s="420"/>
      <c r="Z92" s="420"/>
      <c r="AA92" s="420"/>
    </row>
    <row r="93" spans="1:27" ht="30.6" customHeight="1" thickBot="1">
      <c r="A93" s="532"/>
      <c r="B93" s="446" t="s">
        <v>106</v>
      </c>
      <c r="C93" s="487">
        <v>3000</v>
      </c>
      <c r="D93" s="448">
        <v>1</v>
      </c>
      <c r="E93" s="448">
        <v>1</v>
      </c>
      <c r="F93" s="449">
        <f t="shared" si="17"/>
        <v>3000</v>
      </c>
      <c r="G93" s="449"/>
      <c r="H93" s="449"/>
      <c r="I93" s="449">
        <f t="shared" si="18"/>
        <v>3000</v>
      </c>
      <c r="N93" s="420"/>
      <c r="O93" s="420"/>
      <c r="P93" s="420"/>
      <c r="Q93" s="420"/>
      <c r="R93" s="420"/>
      <c r="S93" s="420"/>
      <c r="T93" s="420"/>
      <c r="U93" s="420"/>
      <c r="V93" s="420"/>
      <c r="W93" s="420"/>
      <c r="X93" s="420"/>
      <c r="Y93" s="420"/>
      <c r="Z93" s="420"/>
      <c r="AA93" s="420"/>
    </row>
    <row r="94" spans="1:27" ht="28.9" customHeight="1" thickBot="1">
      <c r="A94" s="531">
        <v>46284</v>
      </c>
      <c r="B94" s="446" t="s">
        <v>107</v>
      </c>
      <c r="C94" s="487">
        <v>1100</v>
      </c>
      <c r="D94" s="448">
        <v>10</v>
      </c>
      <c r="E94" s="448">
        <v>1</v>
      </c>
      <c r="F94" s="449">
        <f t="shared" si="17"/>
        <v>11000</v>
      </c>
      <c r="G94" s="449"/>
      <c r="H94" s="449"/>
      <c r="I94" s="449">
        <f t="shared" si="18"/>
        <v>11000</v>
      </c>
      <c r="N94" s="420"/>
      <c r="O94" s="420"/>
      <c r="P94" s="420"/>
      <c r="Q94" s="420"/>
      <c r="R94" s="420"/>
      <c r="S94" s="420"/>
      <c r="T94" s="420"/>
      <c r="U94" s="420"/>
      <c r="V94" s="420"/>
      <c r="W94" s="420"/>
      <c r="X94" s="420"/>
      <c r="Y94" s="420"/>
      <c r="Z94" s="420"/>
      <c r="AA94" s="420"/>
    </row>
    <row r="95" spans="1:27" ht="28.9" customHeight="1" thickBot="1">
      <c r="A95" s="532"/>
      <c r="B95" s="446" t="s">
        <v>108</v>
      </c>
      <c r="C95" s="487">
        <v>1500</v>
      </c>
      <c r="D95" s="448">
        <v>8</v>
      </c>
      <c r="E95" s="448">
        <v>0</v>
      </c>
      <c r="F95" s="449">
        <f t="shared" si="17"/>
        <v>0</v>
      </c>
      <c r="G95" s="449"/>
      <c r="H95" s="449"/>
      <c r="I95" s="449">
        <f t="shared" si="18"/>
        <v>0</v>
      </c>
      <c r="N95" s="420"/>
      <c r="O95" s="420"/>
      <c r="P95" s="420"/>
      <c r="Q95" s="420"/>
      <c r="R95" s="420"/>
      <c r="S95" s="420"/>
      <c r="T95" s="420"/>
      <c r="U95" s="420"/>
      <c r="V95" s="420"/>
      <c r="W95" s="420"/>
      <c r="X95" s="420"/>
      <c r="Y95" s="420"/>
      <c r="Z95" s="420"/>
      <c r="AA95" s="420"/>
    </row>
    <row r="96" spans="1:27" ht="13.5" customHeight="1" thickBot="1">
      <c r="B96" s="495" t="s">
        <v>67</v>
      </c>
      <c r="C96" s="467"/>
      <c r="D96" s="427"/>
      <c r="E96" s="427"/>
      <c r="F96" s="483">
        <f>SUM(F90:F95)</f>
        <v>58000</v>
      </c>
      <c r="G96" s="483">
        <f>SUM(G90:G95)</f>
        <v>0</v>
      </c>
      <c r="H96" s="483">
        <f>SUM(H90:H95)</f>
        <v>0</v>
      </c>
      <c r="I96" s="483">
        <f>SUM(I90:I95)</f>
        <v>58000</v>
      </c>
      <c r="N96" s="420"/>
      <c r="O96" s="420"/>
      <c r="P96" s="420"/>
      <c r="Q96" s="420"/>
      <c r="R96" s="420"/>
      <c r="S96" s="420"/>
      <c r="T96" s="420"/>
      <c r="U96" s="420"/>
      <c r="V96" s="420"/>
      <c r="W96" s="420"/>
      <c r="X96" s="420"/>
      <c r="Y96" s="420"/>
      <c r="Z96" s="420"/>
      <c r="AA96" s="420"/>
    </row>
    <row r="97" spans="1:27" ht="13.5" customHeight="1" thickBot="1">
      <c r="B97" s="417"/>
      <c r="C97" s="467"/>
      <c r="D97" s="427"/>
      <c r="E97" s="427"/>
      <c r="F97" s="467"/>
      <c r="G97" s="467"/>
      <c r="H97" s="467"/>
      <c r="I97" s="467"/>
      <c r="N97" s="420"/>
      <c r="O97" s="420"/>
      <c r="P97" s="420"/>
      <c r="Q97" s="420"/>
      <c r="R97" s="420"/>
      <c r="S97" s="420"/>
      <c r="T97" s="420"/>
      <c r="U97" s="420"/>
      <c r="V97" s="420"/>
      <c r="W97" s="420"/>
      <c r="X97" s="420"/>
      <c r="Y97" s="420"/>
      <c r="Z97" s="420"/>
      <c r="AA97" s="420"/>
    </row>
    <row r="98" spans="1:27" ht="14.45" thickBot="1">
      <c r="A98" s="444"/>
      <c r="B98" s="469" t="s">
        <v>34</v>
      </c>
      <c r="C98" s="479"/>
      <c r="D98" s="480"/>
      <c r="E98" s="480"/>
      <c r="F98" s="480"/>
      <c r="G98" s="480"/>
      <c r="H98" s="480"/>
      <c r="I98" s="480"/>
      <c r="N98" s="420"/>
      <c r="O98" s="420"/>
      <c r="P98" s="420"/>
      <c r="Q98" s="420"/>
      <c r="R98" s="420"/>
      <c r="S98" s="420"/>
      <c r="T98" s="420"/>
      <c r="U98" s="420"/>
      <c r="V98" s="420"/>
      <c r="W98" s="420"/>
      <c r="X98" s="420"/>
      <c r="Y98" s="420"/>
      <c r="Z98" s="420"/>
      <c r="AA98" s="420"/>
    </row>
    <row r="99" spans="1:27" ht="14.45" thickBot="1">
      <c r="A99" s="496">
        <v>46202</v>
      </c>
      <c r="B99" s="446" t="s">
        <v>109</v>
      </c>
      <c r="C99" s="487">
        <v>7800</v>
      </c>
      <c r="D99" s="448">
        <v>1</v>
      </c>
      <c r="E99" s="448">
        <v>1</v>
      </c>
      <c r="F99" s="449">
        <f t="shared" ref="F99:F109" si="19">C99*D99*E99</f>
        <v>7800</v>
      </c>
      <c r="G99" s="449"/>
      <c r="H99" s="449"/>
      <c r="I99" s="449">
        <f t="shared" ref="I99:I109" si="20">SUM(F99:H99)</f>
        <v>7800</v>
      </c>
      <c r="N99" s="420"/>
      <c r="O99" s="420"/>
      <c r="P99" s="420"/>
      <c r="Q99" s="420"/>
      <c r="R99" s="420"/>
      <c r="S99" s="420"/>
      <c r="T99" s="420"/>
      <c r="U99" s="420"/>
      <c r="V99" s="420"/>
      <c r="W99" s="420"/>
      <c r="X99" s="420"/>
      <c r="Y99" s="420"/>
      <c r="Z99" s="420"/>
      <c r="AA99" s="420"/>
    </row>
    <row r="100" spans="1:27" ht="14.45" thickBot="1">
      <c r="A100" s="497">
        <v>46223</v>
      </c>
      <c r="B100" s="446" t="s">
        <v>110</v>
      </c>
      <c r="C100" s="498">
        <v>8300</v>
      </c>
      <c r="D100" s="452">
        <v>1</v>
      </c>
      <c r="E100" s="452">
        <v>1</v>
      </c>
      <c r="F100" s="449">
        <f t="shared" si="19"/>
        <v>8300</v>
      </c>
      <c r="G100" s="449"/>
      <c r="H100" s="449"/>
      <c r="I100" s="449">
        <f t="shared" si="20"/>
        <v>8300</v>
      </c>
      <c r="N100" s="420"/>
      <c r="O100" s="420"/>
      <c r="P100" s="420"/>
      <c r="Q100" s="420"/>
      <c r="R100" s="420"/>
      <c r="S100" s="420"/>
      <c r="T100" s="420"/>
      <c r="U100" s="420"/>
      <c r="V100" s="420"/>
      <c r="W100" s="420"/>
      <c r="X100" s="420"/>
      <c r="Y100" s="420"/>
      <c r="Z100" s="420"/>
      <c r="AA100" s="420"/>
    </row>
    <row r="101" spans="1:27" ht="14.45" thickBot="1">
      <c r="A101" s="499">
        <v>46282</v>
      </c>
      <c r="B101" s="446" t="s">
        <v>111</v>
      </c>
      <c r="C101" s="498">
        <v>6800</v>
      </c>
      <c r="D101" s="452">
        <v>1</v>
      </c>
      <c r="E101" s="452">
        <v>1</v>
      </c>
      <c r="F101" s="449">
        <f t="shared" si="19"/>
        <v>6800</v>
      </c>
      <c r="G101" s="449"/>
      <c r="H101" s="449"/>
      <c r="I101" s="449">
        <f t="shared" si="20"/>
        <v>6800</v>
      </c>
      <c r="N101" s="420"/>
      <c r="O101" s="420"/>
      <c r="P101" s="420"/>
      <c r="Q101" s="420"/>
      <c r="R101" s="420"/>
      <c r="S101" s="420"/>
      <c r="T101" s="420"/>
      <c r="U101" s="420"/>
      <c r="V101" s="420"/>
      <c r="W101" s="420"/>
      <c r="X101" s="420"/>
      <c r="Y101" s="420"/>
      <c r="Z101" s="420"/>
      <c r="AA101" s="420"/>
    </row>
    <row r="102" spans="1:27" ht="14.45" thickBot="1">
      <c r="A102" s="533" t="s">
        <v>24</v>
      </c>
      <c r="B102" s="446" t="s">
        <v>112</v>
      </c>
      <c r="C102" s="487">
        <v>6800</v>
      </c>
      <c r="D102" s="448">
        <v>1</v>
      </c>
      <c r="E102" s="448">
        <v>1</v>
      </c>
      <c r="F102" s="449">
        <f t="shared" si="19"/>
        <v>6800</v>
      </c>
      <c r="G102" s="449"/>
      <c r="H102" s="449"/>
      <c r="I102" s="449">
        <f t="shared" si="20"/>
        <v>6800</v>
      </c>
      <c r="N102" s="420"/>
      <c r="O102" s="420"/>
      <c r="P102" s="420"/>
      <c r="Q102" s="420"/>
      <c r="R102" s="420"/>
      <c r="S102" s="420"/>
      <c r="T102" s="420"/>
      <c r="U102" s="420"/>
      <c r="V102" s="420"/>
      <c r="W102" s="420"/>
      <c r="X102" s="420"/>
      <c r="Y102" s="420"/>
      <c r="Z102" s="420"/>
      <c r="AA102" s="420"/>
    </row>
    <row r="103" spans="1:27" ht="13.5" customHeight="1" thickBot="1">
      <c r="A103" s="534"/>
      <c r="B103" s="450" t="s">
        <v>113</v>
      </c>
      <c r="C103" s="498">
        <v>8700</v>
      </c>
      <c r="D103" s="452">
        <v>1</v>
      </c>
      <c r="E103" s="452">
        <v>1</v>
      </c>
      <c r="F103" s="449">
        <f t="shared" si="19"/>
        <v>8700</v>
      </c>
      <c r="G103" s="449"/>
      <c r="H103" s="449"/>
      <c r="I103" s="449">
        <f t="shared" si="20"/>
        <v>8700</v>
      </c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  <c r="AA103" s="420"/>
    </row>
    <row r="104" spans="1:27" ht="13.5" customHeight="1" thickBot="1">
      <c r="A104" s="534"/>
      <c r="B104" s="500" t="s">
        <v>114</v>
      </c>
      <c r="C104" s="501">
        <v>33200</v>
      </c>
      <c r="D104" s="502">
        <v>1</v>
      </c>
      <c r="E104" s="452">
        <v>1</v>
      </c>
      <c r="F104" s="449">
        <f t="shared" si="19"/>
        <v>33200</v>
      </c>
      <c r="G104" s="449"/>
      <c r="H104" s="449"/>
      <c r="I104" s="449">
        <f t="shared" si="20"/>
        <v>33200</v>
      </c>
      <c r="N104" s="420"/>
      <c r="O104" s="420"/>
      <c r="P104" s="420"/>
      <c r="Q104" s="420"/>
      <c r="R104" s="420"/>
      <c r="S104" s="420"/>
      <c r="T104" s="420"/>
      <c r="U104" s="420"/>
      <c r="V104" s="420"/>
      <c r="W104" s="420"/>
      <c r="X104" s="420"/>
      <c r="Y104" s="420"/>
      <c r="Z104" s="420"/>
      <c r="AA104" s="420"/>
    </row>
    <row r="105" spans="1:27" ht="13.5" customHeight="1" thickBot="1">
      <c r="A105" s="534"/>
      <c r="B105" s="500" t="s">
        <v>115</v>
      </c>
      <c r="C105" s="501">
        <v>8700</v>
      </c>
      <c r="D105" s="502">
        <v>1</v>
      </c>
      <c r="E105" s="452">
        <v>1</v>
      </c>
      <c r="F105" s="449">
        <f t="shared" si="19"/>
        <v>8700</v>
      </c>
      <c r="G105" s="449"/>
      <c r="H105" s="449"/>
      <c r="I105" s="449">
        <f t="shared" si="20"/>
        <v>8700</v>
      </c>
      <c r="N105" s="420"/>
      <c r="O105" s="420"/>
      <c r="P105" s="420"/>
      <c r="Q105" s="420"/>
      <c r="R105" s="420"/>
      <c r="S105" s="420"/>
      <c r="T105" s="420"/>
      <c r="U105" s="420"/>
      <c r="V105" s="420"/>
      <c r="W105" s="420"/>
      <c r="X105" s="420"/>
      <c r="Y105" s="420"/>
      <c r="Z105" s="420"/>
      <c r="AA105" s="420"/>
    </row>
    <row r="106" spans="1:27" ht="13.5" customHeight="1" thickBot="1">
      <c r="A106" s="534"/>
      <c r="B106" s="500" t="s">
        <v>116</v>
      </c>
      <c r="C106" s="501">
        <v>6800</v>
      </c>
      <c r="D106" s="502">
        <v>1</v>
      </c>
      <c r="E106" s="452">
        <v>1</v>
      </c>
      <c r="F106" s="449">
        <f t="shared" si="19"/>
        <v>6800</v>
      </c>
      <c r="G106" s="449"/>
      <c r="H106" s="449"/>
      <c r="I106" s="449">
        <f t="shared" si="20"/>
        <v>6800</v>
      </c>
      <c r="N106" s="420"/>
      <c r="O106" s="420"/>
      <c r="P106" s="420"/>
      <c r="Q106" s="420"/>
      <c r="R106" s="420"/>
      <c r="S106" s="420"/>
      <c r="T106" s="420"/>
      <c r="U106" s="420"/>
      <c r="V106" s="420"/>
      <c r="W106" s="420"/>
      <c r="X106" s="420"/>
      <c r="Y106" s="420"/>
      <c r="Z106" s="420"/>
      <c r="AA106" s="420"/>
    </row>
    <row r="107" spans="1:27" ht="13.5" customHeight="1" thickBot="1">
      <c r="A107" s="534"/>
      <c r="B107" s="450" t="s">
        <v>117</v>
      </c>
      <c r="C107" s="503">
        <v>33200</v>
      </c>
      <c r="D107" s="502">
        <v>1</v>
      </c>
      <c r="E107" s="452">
        <v>1</v>
      </c>
      <c r="F107" s="504">
        <f t="shared" si="19"/>
        <v>33200</v>
      </c>
      <c r="G107" s="449"/>
      <c r="H107" s="449"/>
      <c r="I107" s="449">
        <f t="shared" si="20"/>
        <v>33200</v>
      </c>
      <c r="N107" s="420"/>
      <c r="O107" s="420"/>
      <c r="P107" s="420"/>
      <c r="Q107" s="420"/>
      <c r="R107" s="420"/>
      <c r="S107" s="420"/>
      <c r="T107" s="420"/>
      <c r="U107" s="420"/>
      <c r="V107" s="420"/>
      <c r="W107" s="420"/>
      <c r="X107" s="420"/>
      <c r="Y107" s="420"/>
      <c r="Z107" s="420"/>
      <c r="AA107" s="420"/>
    </row>
    <row r="108" spans="1:27" ht="13.5" customHeight="1" thickBot="1">
      <c r="A108" s="534"/>
      <c r="B108" s="500" t="s">
        <v>118</v>
      </c>
      <c r="C108" s="501">
        <v>5000</v>
      </c>
      <c r="D108" s="502">
        <v>1</v>
      </c>
      <c r="E108" s="452">
        <v>1</v>
      </c>
      <c r="F108" s="504">
        <f t="shared" si="19"/>
        <v>5000</v>
      </c>
      <c r="G108" s="449"/>
      <c r="H108" s="449"/>
      <c r="I108" s="449">
        <f t="shared" si="20"/>
        <v>5000</v>
      </c>
      <c r="N108" s="420"/>
      <c r="O108" s="420"/>
      <c r="P108" s="420"/>
      <c r="Q108" s="420"/>
      <c r="R108" s="420"/>
      <c r="S108" s="420"/>
      <c r="T108" s="420"/>
      <c r="U108" s="420"/>
      <c r="V108" s="420"/>
      <c r="W108" s="420"/>
      <c r="X108" s="420"/>
      <c r="Y108" s="420"/>
      <c r="Z108" s="420"/>
      <c r="AA108" s="420"/>
    </row>
    <row r="109" spans="1:27" ht="13.5" customHeight="1" thickBot="1">
      <c r="A109" s="532"/>
      <c r="B109" s="505" t="s">
        <v>119</v>
      </c>
      <c r="C109" s="506">
        <v>5000</v>
      </c>
      <c r="D109" s="507">
        <v>1</v>
      </c>
      <c r="E109" s="448">
        <v>1</v>
      </c>
      <c r="F109" s="504">
        <f t="shared" si="19"/>
        <v>5000</v>
      </c>
      <c r="G109" s="449"/>
      <c r="H109" s="449"/>
      <c r="I109" s="449">
        <f t="shared" si="20"/>
        <v>5000</v>
      </c>
      <c r="N109" s="420"/>
      <c r="O109" s="420"/>
      <c r="P109" s="420"/>
      <c r="Q109" s="420"/>
      <c r="R109" s="420"/>
      <c r="S109" s="420"/>
      <c r="T109" s="420"/>
      <c r="U109" s="420"/>
      <c r="V109" s="420"/>
      <c r="W109" s="420"/>
      <c r="X109" s="420"/>
      <c r="Y109" s="420"/>
      <c r="Z109" s="420"/>
      <c r="AA109" s="420"/>
    </row>
    <row r="110" spans="1:27" ht="13.5" customHeight="1" thickBot="1">
      <c r="B110" s="466" t="s">
        <v>67</v>
      </c>
      <c r="C110" s="467"/>
      <c r="D110" s="427"/>
      <c r="E110" s="427"/>
      <c r="F110" s="483">
        <f>SUM(F99:F109)</f>
        <v>130300</v>
      </c>
      <c r="G110" s="483">
        <f>SUM(G99:G109)</f>
        <v>0</v>
      </c>
      <c r="H110" s="483">
        <f>SUM(H99:H109)</f>
        <v>0</v>
      </c>
      <c r="I110" s="483">
        <f>SUM(I99:I109)</f>
        <v>130300</v>
      </c>
      <c r="N110" s="420"/>
      <c r="O110" s="420"/>
      <c r="P110" s="420"/>
      <c r="Q110" s="420"/>
      <c r="R110" s="420"/>
      <c r="S110" s="420"/>
      <c r="T110" s="420"/>
      <c r="U110" s="420"/>
      <c r="V110" s="420"/>
      <c r="W110" s="420"/>
      <c r="X110" s="420"/>
      <c r="Y110" s="420"/>
      <c r="Z110" s="420"/>
      <c r="AA110" s="420"/>
    </row>
    <row r="111" spans="1:27" ht="13.5" customHeight="1" thickBot="1">
      <c r="B111" s="417"/>
      <c r="C111" s="467"/>
      <c r="D111" s="427"/>
      <c r="E111" s="427"/>
      <c r="F111" s="467"/>
      <c r="G111" s="467"/>
      <c r="H111" s="467"/>
      <c r="I111" s="467"/>
      <c r="N111" s="420"/>
      <c r="O111" s="420"/>
      <c r="P111" s="420"/>
      <c r="Q111" s="420"/>
      <c r="R111" s="420"/>
      <c r="S111" s="420"/>
      <c r="T111" s="420"/>
      <c r="U111" s="420"/>
      <c r="V111" s="420"/>
      <c r="W111" s="420"/>
      <c r="X111" s="420"/>
      <c r="Y111" s="420"/>
      <c r="Z111" s="420"/>
      <c r="AA111" s="420"/>
    </row>
    <row r="112" spans="1:27" ht="14.45" thickBot="1">
      <c r="A112" s="444"/>
      <c r="B112" s="469" t="s">
        <v>120</v>
      </c>
      <c r="C112" s="479"/>
      <c r="D112" s="480"/>
      <c r="E112" s="480"/>
      <c r="F112" s="480"/>
      <c r="G112" s="480"/>
      <c r="H112" s="480"/>
      <c r="I112" s="480"/>
      <c r="N112" s="420"/>
      <c r="O112" s="420"/>
      <c r="P112" s="420"/>
      <c r="Q112" s="420"/>
      <c r="R112" s="420"/>
      <c r="S112" s="420"/>
      <c r="T112" s="420"/>
      <c r="U112" s="420"/>
      <c r="V112" s="420"/>
      <c r="W112" s="420"/>
      <c r="X112" s="420"/>
      <c r="Y112" s="420"/>
      <c r="Z112" s="420"/>
      <c r="AA112" s="420"/>
    </row>
    <row r="113" spans="1:27" ht="14.45" thickBot="1">
      <c r="A113" s="533" t="s">
        <v>24</v>
      </c>
      <c r="B113" s="446" t="s">
        <v>121</v>
      </c>
      <c r="C113" s="487">
        <v>6912</v>
      </c>
      <c r="D113" s="448">
        <v>5</v>
      </c>
      <c r="E113" s="448">
        <v>1</v>
      </c>
      <c r="F113" s="449">
        <f t="shared" ref="F113:F118" si="21">C113*D113*E113</f>
        <v>34560</v>
      </c>
      <c r="G113" s="449"/>
      <c r="H113" s="449">
        <f>1394*D113</f>
        <v>6970</v>
      </c>
      <c r="I113" s="449">
        <f t="shared" ref="I113:I118" si="22">SUM(F113:H113)</f>
        <v>41530</v>
      </c>
      <c r="N113" s="420"/>
      <c r="O113" s="420"/>
      <c r="P113" s="420"/>
      <c r="Q113" s="420"/>
      <c r="R113" s="420"/>
      <c r="S113" s="420"/>
      <c r="T113" s="420"/>
      <c r="U113" s="420"/>
      <c r="V113" s="420"/>
      <c r="W113" s="420"/>
      <c r="X113" s="420"/>
      <c r="Y113" s="420"/>
      <c r="Z113" s="420"/>
      <c r="AA113" s="420"/>
    </row>
    <row r="114" spans="1:27" ht="13.5" customHeight="1" thickBot="1">
      <c r="A114" s="535"/>
      <c r="B114" s="446" t="s">
        <v>122</v>
      </c>
      <c r="C114" s="498">
        <v>4423</v>
      </c>
      <c r="D114" s="452">
        <v>8</v>
      </c>
      <c r="E114" s="448">
        <v>1</v>
      </c>
      <c r="F114" s="449">
        <f t="shared" si="21"/>
        <v>35384</v>
      </c>
      <c r="G114" s="449"/>
      <c r="H114" s="449">
        <f>1400*D114</f>
        <v>11200</v>
      </c>
      <c r="I114" s="449">
        <f t="shared" si="22"/>
        <v>46584</v>
      </c>
      <c r="N114" s="420"/>
      <c r="O114" s="420"/>
      <c r="P114" s="420"/>
      <c r="Q114" s="420"/>
      <c r="R114" s="420"/>
      <c r="S114" s="420"/>
      <c r="T114" s="420"/>
      <c r="U114" s="420"/>
      <c r="V114" s="420"/>
      <c r="W114" s="420"/>
      <c r="X114" s="420"/>
      <c r="Y114" s="420"/>
      <c r="Z114" s="420"/>
      <c r="AA114" s="420"/>
    </row>
    <row r="115" spans="1:27" ht="13.5" customHeight="1" thickBot="1">
      <c r="A115" s="535"/>
      <c r="B115" s="505" t="s">
        <v>123</v>
      </c>
      <c r="C115" s="501">
        <v>3527</v>
      </c>
      <c r="D115" s="452">
        <v>7</v>
      </c>
      <c r="E115" s="508">
        <v>1</v>
      </c>
      <c r="F115" s="449">
        <f t="shared" si="21"/>
        <v>24689</v>
      </c>
      <c r="G115" s="449"/>
      <c r="H115" s="449">
        <f>1312*D115</f>
        <v>9184</v>
      </c>
      <c r="I115" s="449">
        <f t="shared" si="22"/>
        <v>33873</v>
      </c>
      <c r="N115" s="420"/>
      <c r="O115" s="420"/>
      <c r="P115" s="420"/>
      <c r="Q115" s="420"/>
      <c r="R115" s="420"/>
      <c r="S115" s="420"/>
      <c r="T115" s="420"/>
      <c r="U115" s="420"/>
      <c r="V115" s="420"/>
      <c r="W115" s="420"/>
      <c r="X115" s="420"/>
      <c r="Y115" s="420"/>
      <c r="Z115" s="420"/>
      <c r="AA115" s="420"/>
    </row>
    <row r="116" spans="1:27" ht="13.5" customHeight="1" thickBot="1">
      <c r="A116" s="535"/>
      <c r="B116" s="505" t="s">
        <v>124</v>
      </c>
      <c r="C116" s="501">
        <v>1800</v>
      </c>
      <c r="D116" s="502">
        <f>SUM(D113:D115)</f>
        <v>20</v>
      </c>
      <c r="E116" s="452">
        <v>1</v>
      </c>
      <c r="F116" s="449">
        <f t="shared" si="21"/>
        <v>36000</v>
      </c>
      <c r="G116" s="449"/>
      <c r="H116" s="449"/>
      <c r="I116" s="449">
        <f t="shared" si="22"/>
        <v>36000</v>
      </c>
      <c r="N116" s="420"/>
      <c r="O116" s="420"/>
      <c r="P116" s="420"/>
      <c r="Q116" s="420"/>
      <c r="R116" s="420"/>
      <c r="S116" s="420"/>
      <c r="T116" s="420"/>
      <c r="U116" s="420"/>
      <c r="V116" s="420"/>
      <c r="W116" s="420"/>
      <c r="X116" s="420"/>
      <c r="Y116" s="420"/>
      <c r="Z116" s="420"/>
      <c r="AA116" s="420"/>
    </row>
    <row r="117" spans="1:27" ht="13.5" customHeight="1" thickBot="1">
      <c r="A117" s="535"/>
      <c r="B117" s="505" t="s">
        <v>125</v>
      </c>
      <c r="C117" s="501">
        <v>180</v>
      </c>
      <c r="D117" s="502">
        <v>79</v>
      </c>
      <c r="E117" s="452">
        <v>1</v>
      </c>
      <c r="F117" s="449">
        <f t="shared" si="21"/>
        <v>14220</v>
      </c>
      <c r="G117" s="449"/>
      <c r="H117" s="449"/>
      <c r="I117" s="449">
        <f t="shared" si="22"/>
        <v>14220</v>
      </c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0"/>
      <c r="Z117" s="420"/>
      <c r="AA117" s="420"/>
    </row>
    <row r="118" spans="1:27" ht="13.5" customHeight="1" thickBot="1">
      <c r="A118" s="536"/>
      <c r="B118" s="505" t="s">
        <v>126</v>
      </c>
      <c r="C118" s="506">
        <v>300</v>
      </c>
      <c r="D118" s="507">
        <v>20</v>
      </c>
      <c r="E118" s="448">
        <v>1</v>
      </c>
      <c r="F118" s="449">
        <f t="shared" si="21"/>
        <v>6000</v>
      </c>
      <c r="G118" s="449"/>
      <c r="H118" s="449"/>
      <c r="I118" s="449">
        <f t="shared" si="22"/>
        <v>6000</v>
      </c>
      <c r="N118" s="420"/>
      <c r="O118" s="420"/>
      <c r="P118" s="420"/>
      <c r="Q118" s="420"/>
      <c r="R118" s="420"/>
      <c r="S118" s="420"/>
      <c r="T118" s="420"/>
      <c r="U118" s="420"/>
      <c r="V118" s="420"/>
      <c r="W118" s="420"/>
      <c r="X118" s="420"/>
      <c r="Y118" s="420"/>
      <c r="Z118" s="420"/>
      <c r="AA118" s="420"/>
    </row>
    <row r="119" spans="1:27" ht="14.45" thickBot="1">
      <c r="B119" s="495" t="s">
        <v>67</v>
      </c>
      <c r="C119" s="467"/>
      <c r="D119" s="427"/>
      <c r="E119" s="427"/>
      <c r="F119" s="483">
        <f>SUM(F113:F118)</f>
        <v>150853</v>
      </c>
      <c r="G119" s="483">
        <f>SUM(G113:G114)</f>
        <v>0</v>
      </c>
      <c r="H119" s="483">
        <f>SUM(H113:H118)</f>
        <v>27354</v>
      </c>
      <c r="I119" s="483">
        <f>SUM(I113:I118)</f>
        <v>178207</v>
      </c>
      <c r="N119" s="420"/>
      <c r="O119" s="420"/>
      <c r="P119" s="420"/>
      <c r="Q119" s="420"/>
      <c r="R119" s="420"/>
      <c r="S119" s="420"/>
      <c r="T119" s="420"/>
      <c r="U119" s="420"/>
      <c r="V119" s="420"/>
      <c r="W119" s="420"/>
      <c r="X119" s="420"/>
      <c r="Y119" s="420"/>
      <c r="Z119" s="420"/>
      <c r="AA119" s="420"/>
    </row>
    <row r="120" spans="1:27" ht="13.5" customHeight="1" thickBot="1">
      <c r="N120" s="420"/>
      <c r="O120" s="420"/>
      <c r="P120" s="420"/>
      <c r="Q120" s="420"/>
      <c r="R120" s="420"/>
      <c r="S120" s="420"/>
      <c r="T120" s="420"/>
      <c r="U120" s="420"/>
      <c r="V120" s="420"/>
      <c r="W120" s="420"/>
      <c r="X120" s="420"/>
      <c r="Y120" s="420"/>
      <c r="Z120" s="420"/>
      <c r="AA120" s="420"/>
    </row>
    <row r="121" spans="1:27" ht="13.5" customHeight="1" thickBot="1">
      <c r="A121" s="444"/>
      <c r="B121" s="509" t="s">
        <v>127</v>
      </c>
      <c r="C121" s="479"/>
      <c r="D121" s="480"/>
      <c r="E121" s="480"/>
      <c r="F121" s="480"/>
      <c r="G121" s="480"/>
      <c r="H121" s="480"/>
      <c r="I121" s="480"/>
      <c r="N121" s="420"/>
      <c r="O121" s="420"/>
      <c r="P121" s="420"/>
      <c r="Q121" s="420"/>
      <c r="R121" s="420"/>
      <c r="S121" s="420"/>
      <c r="T121" s="420"/>
      <c r="U121" s="420"/>
      <c r="V121" s="420"/>
      <c r="W121" s="420"/>
      <c r="X121" s="420"/>
      <c r="Y121" s="420"/>
      <c r="Z121" s="420"/>
      <c r="AA121" s="420"/>
    </row>
    <row r="122" spans="1:27" ht="16.899999999999999" customHeight="1" thickBot="1">
      <c r="A122" s="537">
        <v>46282</v>
      </c>
      <c r="B122" s="510" t="s">
        <v>128</v>
      </c>
      <c r="C122" s="471">
        <v>1500</v>
      </c>
      <c r="D122" s="448">
        <v>1</v>
      </c>
      <c r="E122" s="448">
        <v>1</v>
      </c>
      <c r="F122" s="449">
        <f>D122*E122*C122</f>
        <v>1500</v>
      </c>
      <c r="G122" s="449">
        <f>F122*(0/100)</f>
        <v>0</v>
      </c>
      <c r="H122" s="449">
        <v>0</v>
      </c>
      <c r="I122" s="449">
        <f>SUM(F122:H122)</f>
        <v>1500</v>
      </c>
      <c r="J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  <c r="AA122" s="420"/>
    </row>
    <row r="123" spans="1:27" ht="16.899999999999999" customHeight="1" thickBot="1">
      <c r="A123" s="537"/>
      <c r="B123" s="511" t="s">
        <v>129</v>
      </c>
      <c r="C123" s="477">
        <v>1500</v>
      </c>
      <c r="D123" s="448">
        <v>1</v>
      </c>
      <c r="E123" s="448">
        <v>1</v>
      </c>
      <c r="F123" s="449">
        <f>C123*D123*E123</f>
        <v>1500</v>
      </c>
      <c r="G123" s="449">
        <v>0</v>
      </c>
      <c r="H123" s="449">
        <v>0</v>
      </c>
      <c r="I123" s="449">
        <f>SUM(F123:H123)</f>
        <v>1500</v>
      </c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</row>
    <row r="124" spans="1:27" ht="19.149999999999999" customHeight="1" thickBot="1">
      <c r="A124" s="537"/>
      <c r="B124" s="510" t="s">
        <v>130</v>
      </c>
      <c r="C124" s="487">
        <v>1500</v>
      </c>
      <c r="D124" s="448">
        <v>1</v>
      </c>
      <c r="E124" s="448">
        <v>1</v>
      </c>
      <c r="F124" s="449">
        <f>C124*D124*E124</f>
        <v>1500</v>
      </c>
      <c r="G124" s="449">
        <v>0</v>
      </c>
      <c r="H124" s="449">
        <v>0</v>
      </c>
      <c r="I124" s="449">
        <f>SUM(F124:H124)</f>
        <v>1500</v>
      </c>
      <c r="N124" s="420"/>
      <c r="O124" s="420"/>
      <c r="P124" s="420"/>
      <c r="Q124" s="420"/>
      <c r="R124" s="420"/>
      <c r="S124" s="420"/>
      <c r="T124" s="420"/>
      <c r="U124" s="420"/>
      <c r="V124" s="420"/>
      <c r="W124" s="420"/>
      <c r="X124" s="420"/>
      <c r="Y124" s="420"/>
      <c r="Z124" s="420"/>
      <c r="AA124" s="420"/>
    </row>
    <row r="125" spans="1:27" ht="16.899999999999999" customHeight="1" thickBot="1">
      <c r="A125" s="537"/>
      <c r="B125" s="512" t="s">
        <v>131</v>
      </c>
      <c r="C125" s="487">
        <f>C17</f>
        <v>3700</v>
      </c>
      <c r="D125" s="448">
        <v>1</v>
      </c>
      <c r="E125" s="448">
        <v>1</v>
      </c>
      <c r="F125" s="449">
        <f>C125*D125*E125</f>
        <v>3700</v>
      </c>
      <c r="G125" s="449">
        <v>0</v>
      </c>
      <c r="H125" s="449">
        <f>F125*3.5/100</f>
        <v>129.5</v>
      </c>
      <c r="I125" s="449">
        <f>SUM(F125:H125)</f>
        <v>3829.5</v>
      </c>
      <c r="N125" s="420"/>
      <c r="O125" s="420"/>
      <c r="P125" s="420"/>
      <c r="Q125" s="420"/>
      <c r="R125" s="420"/>
      <c r="S125" s="420"/>
      <c r="T125" s="420"/>
      <c r="U125" s="420"/>
      <c r="V125" s="420"/>
      <c r="W125" s="420"/>
      <c r="X125" s="420"/>
      <c r="Y125" s="420"/>
      <c r="Z125" s="420"/>
      <c r="AA125" s="420"/>
    </row>
    <row r="126" spans="1:27" ht="13.5" customHeight="1" thickBot="1">
      <c r="A126" s="537"/>
      <c r="B126" s="446" t="s">
        <v>62</v>
      </c>
      <c r="C126" s="447">
        <v>70</v>
      </c>
      <c r="D126" s="448">
        <v>1</v>
      </c>
      <c r="E126" s="448">
        <v>1</v>
      </c>
      <c r="F126" s="449">
        <f>D126*E126*C126</f>
        <v>70</v>
      </c>
      <c r="G126" s="449">
        <f t="shared" ref="G126:G127" si="23">F126*(0/100)</f>
        <v>0</v>
      </c>
      <c r="H126" s="449">
        <v>0</v>
      </c>
      <c r="I126" s="449">
        <f t="shared" ref="I126" si="24">SUM(F126:H126)</f>
        <v>70</v>
      </c>
      <c r="J126" s="420"/>
      <c r="N126" s="420"/>
      <c r="O126" s="420"/>
      <c r="P126" s="420"/>
      <c r="Q126" s="420"/>
      <c r="R126" s="420"/>
      <c r="S126" s="420"/>
      <c r="T126" s="420"/>
      <c r="U126" s="420"/>
      <c r="V126" s="420"/>
      <c r="W126" s="420"/>
      <c r="X126" s="420"/>
      <c r="Y126" s="420"/>
      <c r="Z126" s="420"/>
      <c r="AA126" s="420"/>
    </row>
    <row r="127" spans="1:27" ht="16.899999999999999" customHeight="1" thickBot="1">
      <c r="A127" s="538"/>
      <c r="B127" s="446" t="s">
        <v>63</v>
      </c>
      <c r="C127" s="477">
        <v>70</v>
      </c>
      <c r="D127" s="448">
        <v>1</v>
      </c>
      <c r="E127" s="448">
        <v>1</v>
      </c>
      <c r="F127" s="449">
        <f>D127*E127*C127</f>
        <v>70</v>
      </c>
      <c r="G127" s="449">
        <f t="shared" si="23"/>
        <v>0</v>
      </c>
      <c r="H127" s="449">
        <v>0</v>
      </c>
      <c r="I127" s="449">
        <f t="shared" ref="I127" si="25">SUM(F127:H127)</f>
        <v>70</v>
      </c>
      <c r="N127" s="420"/>
      <c r="O127" s="420"/>
      <c r="P127" s="420"/>
      <c r="Q127" s="420"/>
      <c r="R127" s="420"/>
      <c r="S127" s="420"/>
      <c r="T127" s="420"/>
      <c r="U127" s="420"/>
      <c r="V127" s="420"/>
      <c r="W127" s="420"/>
      <c r="X127" s="420"/>
      <c r="Y127" s="420"/>
      <c r="Z127" s="420"/>
      <c r="AA127" s="420"/>
    </row>
    <row r="128" spans="1:27" ht="16.899999999999999" customHeight="1" thickBot="1">
      <c r="A128" s="533" t="s">
        <v>132</v>
      </c>
      <c r="B128" s="510" t="s">
        <v>133</v>
      </c>
      <c r="C128" s="471">
        <v>1500</v>
      </c>
      <c r="D128" s="448">
        <v>2</v>
      </c>
      <c r="E128" s="448">
        <v>1</v>
      </c>
      <c r="F128" s="449">
        <f>D128*E128*C128</f>
        <v>3000</v>
      </c>
      <c r="G128" s="449">
        <f>F128*(0/100)</f>
        <v>0</v>
      </c>
      <c r="H128" s="449">
        <v>0</v>
      </c>
      <c r="I128" s="449">
        <f>SUM(F128:H128)</f>
        <v>3000</v>
      </c>
      <c r="N128" s="420"/>
      <c r="O128" s="420"/>
      <c r="P128" s="420"/>
      <c r="Q128" s="420"/>
      <c r="R128" s="420"/>
      <c r="S128" s="420"/>
      <c r="T128" s="420"/>
      <c r="U128" s="420"/>
      <c r="V128" s="420"/>
      <c r="W128" s="420"/>
      <c r="X128" s="420"/>
      <c r="Y128" s="420"/>
      <c r="Z128" s="420"/>
      <c r="AA128" s="420"/>
    </row>
    <row r="129" spans="1:29" ht="14.45" thickBot="1">
      <c r="A129" s="535"/>
      <c r="B129" s="511" t="s">
        <v>134</v>
      </c>
      <c r="C129" s="477">
        <v>1500</v>
      </c>
      <c r="D129" s="448">
        <v>3</v>
      </c>
      <c r="E129" s="448">
        <v>3</v>
      </c>
      <c r="F129" s="449">
        <f>C129*D129*E129</f>
        <v>13500</v>
      </c>
      <c r="G129" s="449">
        <v>0</v>
      </c>
      <c r="H129" s="449">
        <v>0</v>
      </c>
      <c r="I129" s="449">
        <f>SUM(F129:H129)</f>
        <v>13500</v>
      </c>
      <c r="N129" s="420"/>
      <c r="O129" s="420"/>
      <c r="P129" s="42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  <c r="AA129" s="420"/>
    </row>
    <row r="130" spans="1:29" ht="18" customHeight="1" thickBot="1">
      <c r="A130" s="535"/>
      <c r="B130" s="511" t="s">
        <v>135</v>
      </c>
      <c r="C130" s="487">
        <f>C22</f>
        <v>3700</v>
      </c>
      <c r="D130" s="448">
        <v>1</v>
      </c>
      <c r="E130" s="448">
        <v>2</v>
      </c>
      <c r="F130" s="449">
        <f>C130*D130*E130</f>
        <v>7400</v>
      </c>
      <c r="G130" s="449">
        <v>0</v>
      </c>
      <c r="H130" s="449">
        <f>F130*3.5/100</f>
        <v>259</v>
      </c>
      <c r="I130" s="449">
        <f>SUM(F130:H130)</f>
        <v>7659</v>
      </c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  <c r="AA130" s="420"/>
    </row>
    <row r="131" spans="1:29" ht="18.600000000000001" customHeight="1" thickBot="1">
      <c r="A131" s="535"/>
      <c r="B131" s="512" t="s">
        <v>136</v>
      </c>
      <c r="C131" s="487">
        <f>C20</f>
        <v>3700</v>
      </c>
      <c r="D131" s="448">
        <v>1</v>
      </c>
      <c r="E131" s="448">
        <v>2</v>
      </c>
      <c r="F131" s="449">
        <f>C131*D131*E131</f>
        <v>7400</v>
      </c>
      <c r="G131" s="449">
        <v>0</v>
      </c>
      <c r="H131" s="449">
        <f>F131*3.5/100</f>
        <v>259</v>
      </c>
      <c r="I131" s="449">
        <f>SUM(F131:H131)</f>
        <v>7659</v>
      </c>
      <c r="N131" s="420"/>
      <c r="O131" s="420"/>
      <c r="P131" s="420"/>
      <c r="Q131" s="420"/>
      <c r="R131" s="420"/>
      <c r="S131" s="420"/>
      <c r="T131" s="420"/>
      <c r="U131" s="420"/>
      <c r="V131" s="420"/>
      <c r="W131" s="420"/>
      <c r="X131" s="420"/>
      <c r="Y131" s="420"/>
      <c r="Z131" s="420"/>
      <c r="AA131" s="420"/>
    </row>
    <row r="132" spans="1:29" ht="13.5" customHeight="1" thickBot="1">
      <c r="A132" s="535"/>
      <c r="B132" s="446" t="s">
        <v>62</v>
      </c>
      <c r="C132" s="447">
        <v>70</v>
      </c>
      <c r="D132" s="448">
        <v>2</v>
      </c>
      <c r="E132" s="448">
        <v>2</v>
      </c>
      <c r="F132" s="449">
        <f>D132*E132*C132</f>
        <v>280</v>
      </c>
      <c r="G132" s="449">
        <f t="shared" ref="G132:G133" si="26">F132*(0/100)</f>
        <v>0</v>
      </c>
      <c r="H132" s="449">
        <v>0</v>
      </c>
      <c r="I132" s="449">
        <f t="shared" ref="I132:I133" si="27">SUM(F132:H132)</f>
        <v>280</v>
      </c>
      <c r="J132" s="420"/>
      <c r="N132" s="420"/>
      <c r="O132" s="420"/>
      <c r="P132" s="420"/>
      <c r="Q132" s="420"/>
      <c r="R132" s="420"/>
      <c r="S132" s="420"/>
      <c r="T132" s="420"/>
      <c r="U132" s="420"/>
      <c r="V132" s="420"/>
      <c r="W132" s="420"/>
      <c r="X132" s="420"/>
      <c r="Y132" s="420"/>
      <c r="Z132" s="420"/>
      <c r="AA132" s="420"/>
    </row>
    <row r="133" spans="1:29" ht="19.149999999999999" customHeight="1" thickBot="1">
      <c r="A133" s="535"/>
      <c r="B133" s="446" t="s">
        <v>63</v>
      </c>
      <c r="C133" s="447">
        <v>70</v>
      </c>
      <c r="D133" s="448">
        <v>2</v>
      </c>
      <c r="E133" s="448">
        <v>1</v>
      </c>
      <c r="F133" s="449">
        <f t="shared" ref="F133" si="28">D133*E133*C133</f>
        <v>140</v>
      </c>
      <c r="G133" s="449">
        <f t="shared" si="26"/>
        <v>0</v>
      </c>
      <c r="H133" s="449">
        <v>0</v>
      </c>
      <c r="I133" s="449">
        <f t="shared" si="27"/>
        <v>140</v>
      </c>
      <c r="J133" s="420"/>
      <c r="N133" s="420"/>
      <c r="O133" s="420"/>
      <c r="P133" s="420"/>
      <c r="Q133" s="420"/>
      <c r="R133" s="420"/>
      <c r="S133" s="420"/>
      <c r="T133" s="420"/>
      <c r="U133" s="420"/>
      <c r="V133" s="420"/>
      <c r="W133" s="420"/>
      <c r="X133" s="420"/>
      <c r="Y133" s="420"/>
      <c r="Z133" s="420"/>
      <c r="AA133" s="420"/>
    </row>
    <row r="134" spans="1:29" ht="19.899999999999999" customHeight="1" thickBot="1">
      <c r="A134" s="536"/>
      <c r="B134" s="510" t="s">
        <v>130</v>
      </c>
      <c r="C134" s="487">
        <v>1500</v>
      </c>
      <c r="D134" s="448">
        <v>3</v>
      </c>
      <c r="E134" s="448">
        <v>3</v>
      </c>
      <c r="F134" s="449">
        <f>C134*D134*E134</f>
        <v>13500</v>
      </c>
      <c r="G134" s="449">
        <v>0</v>
      </c>
      <c r="H134" s="449">
        <v>0</v>
      </c>
      <c r="I134" s="449">
        <f>SUM(F134:H134)</f>
        <v>13500</v>
      </c>
      <c r="N134" s="420"/>
      <c r="O134" s="420"/>
      <c r="P134" s="420"/>
      <c r="Q134" s="420"/>
      <c r="R134" s="420"/>
      <c r="S134" s="420"/>
      <c r="T134" s="420"/>
      <c r="U134" s="420"/>
      <c r="V134" s="420"/>
      <c r="W134" s="420"/>
      <c r="X134" s="420"/>
      <c r="Y134" s="420"/>
      <c r="Z134" s="420"/>
      <c r="AA134" s="420"/>
    </row>
    <row r="135" spans="1:29" ht="13.5" customHeight="1" thickBot="1">
      <c r="B135" s="495" t="s">
        <v>67</v>
      </c>
      <c r="C135" s="467"/>
      <c r="D135" s="427"/>
      <c r="E135" s="427"/>
      <c r="F135" s="483">
        <f>SUM(F123:F134)</f>
        <v>52060</v>
      </c>
      <c r="G135" s="483">
        <f>SUM(G123:G134)</f>
        <v>0</v>
      </c>
      <c r="H135" s="483">
        <f>SUM(H123:H134)</f>
        <v>647.5</v>
      </c>
      <c r="I135" s="483">
        <f>SUM(I123:I134)</f>
        <v>52707.5</v>
      </c>
      <c r="N135" s="420"/>
      <c r="O135" s="420"/>
      <c r="P135" s="420"/>
      <c r="Q135" s="420"/>
      <c r="R135" s="420"/>
      <c r="S135" s="420"/>
      <c r="T135" s="420"/>
      <c r="U135" s="420"/>
      <c r="V135" s="420"/>
      <c r="W135" s="420"/>
      <c r="X135" s="420"/>
      <c r="Y135" s="420"/>
      <c r="Z135" s="420"/>
      <c r="AA135" s="420"/>
    </row>
    <row r="136" spans="1:29" ht="13.5" customHeight="1" thickBot="1">
      <c r="B136" s="417"/>
      <c r="C136" s="467"/>
      <c r="D136" s="427"/>
      <c r="E136" s="427"/>
      <c r="F136" s="467"/>
      <c r="G136" s="467"/>
      <c r="H136" s="467"/>
      <c r="I136" s="467"/>
      <c r="N136" s="420"/>
      <c r="O136" s="420"/>
      <c r="P136" s="420"/>
      <c r="Q136" s="420"/>
      <c r="R136" s="420"/>
      <c r="S136" s="420"/>
      <c r="T136" s="420"/>
      <c r="U136" s="420"/>
      <c r="V136" s="420"/>
      <c r="W136" s="420"/>
      <c r="X136" s="420"/>
      <c r="Y136" s="420"/>
      <c r="Z136" s="420"/>
      <c r="AA136" s="420"/>
    </row>
    <row r="137" spans="1:29" ht="13.15" customHeight="1" thickBot="1">
      <c r="A137" s="480"/>
      <c r="B137" s="469" t="s">
        <v>137</v>
      </c>
      <c r="C137" s="479"/>
      <c r="D137" s="480"/>
      <c r="E137" s="480"/>
      <c r="F137" s="480"/>
      <c r="G137" s="480"/>
      <c r="H137" s="480"/>
      <c r="I137" s="480"/>
      <c r="N137" s="420"/>
      <c r="O137" s="420"/>
      <c r="P137" s="420"/>
      <c r="Q137" s="420"/>
      <c r="R137" s="420"/>
      <c r="S137" s="420"/>
      <c r="T137" s="420"/>
      <c r="U137" s="420"/>
      <c r="V137" s="420"/>
      <c r="W137" s="420"/>
      <c r="X137" s="420"/>
      <c r="Y137" s="420"/>
      <c r="Z137" s="420"/>
      <c r="AA137" s="420"/>
    </row>
    <row r="138" spans="1:29" ht="13.5" customHeight="1" thickBot="1">
      <c r="B138" s="513" t="s">
        <v>138</v>
      </c>
      <c r="C138" s="449">
        <f>(F30+F59+F67+F71+F75+F79+F83+F87+F96+F110)*6%</f>
        <v>77785.8</v>
      </c>
      <c r="D138" s="448">
        <v>1</v>
      </c>
      <c r="E138" s="448">
        <v>1</v>
      </c>
      <c r="F138" s="449">
        <f>D138*E138*C138</f>
        <v>77785.8</v>
      </c>
      <c r="G138" s="514">
        <f>F138*(0/100)</f>
        <v>0</v>
      </c>
      <c r="H138" s="514"/>
      <c r="I138" s="449">
        <f>SUM(F138:H138)</f>
        <v>77785.8</v>
      </c>
      <c r="N138" s="420"/>
      <c r="O138" s="420"/>
      <c r="P138" s="420"/>
      <c r="Q138" s="420"/>
      <c r="R138" s="420"/>
      <c r="S138" s="420"/>
      <c r="T138" s="420"/>
      <c r="U138" s="420"/>
      <c r="V138" s="420"/>
      <c r="W138" s="420"/>
      <c r="X138" s="420"/>
      <c r="Y138" s="420"/>
      <c r="Z138" s="420"/>
      <c r="AA138" s="420"/>
    </row>
    <row r="139" spans="1:29" ht="12.75" customHeight="1" thickBot="1">
      <c r="B139" s="495" t="s">
        <v>67</v>
      </c>
      <c r="C139" s="467"/>
      <c r="D139" s="427"/>
      <c r="E139" s="427"/>
      <c r="F139" s="483">
        <f>SUM(F138)</f>
        <v>77785.8</v>
      </c>
      <c r="G139" s="483">
        <f t="shared" ref="G139:H139" si="29">SUM(G138)</f>
        <v>0</v>
      </c>
      <c r="H139" s="483">
        <f t="shared" si="29"/>
        <v>0</v>
      </c>
      <c r="I139" s="483">
        <f>SUM(I138)</f>
        <v>77785.8</v>
      </c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0"/>
      <c r="Y139" s="420"/>
      <c r="Z139" s="420"/>
      <c r="AA139" s="420"/>
    </row>
    <row r="140" spans="1:29" ht="12.75" customHeight="1">
      <c r="A140" s="420"/>
      <c r="B140" s="420"/>
      <c r="C140" s="420"/>
      <c r="D140" s="420"/>
      <c r="E140" s="420"/>
      <c r="F140" s="467"/>
      <c r="G140" s="467"/>
      <c r="H140" s="467"/>
      <c r="I140" s="467"/>
      <c r="N140" s="420"/>
      <c r="O140" s="420"/>
      <c r="P140" s="420"/>
      <c r="Q140" s="420"/>
      <c r="R140" s="420"/>
      <c r="S140" s="420"/>
      <c r="T140" s="420"/>
      <c r="U140" s="420"/>
      <c r="V140" s="420"/>
      <c r="W140" s="420"/>
      <c r="X140" s="420"/>
      <c r="Y140" s="420"/>
      <c r="Z140" s="420"/>
      <c r="AA140" s="420"/>
    </row>
    <row r="141" spans="1:29" ht="12.75" customHeight="1">
      <c r="A141" s="420"/>
      <c r="B141" s="420"/>
      <c r="C141" s="420"/>
      <c r="D141" s="420"/>
      <c r="E141" s="420"/>
      <c r="F141" s="515" t="s">
        <v>139</v>
      </c>
      <c r="G141" s="515" t="s">
        <v>140</v>
      </c>
      <c r="H141" s="515" t="s">
        <v>141</v>
      </c>
      <c r="I141" s="515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  <c r="AA141" s="420"/>
    </row>
    <row r="142" spans="1:29" ht="13.5" customHeight="1">
      <c r="A142" s="420"/>
      <c r="B142" s="420"/>
      <c r="C142" s="420"/>
      <c r="D142" s="420"/>
      <c r="E142" s="420"/>
      <c r="F142" s="516">
        <f>SUM(F30,F59,F67,F71,F75,F79,F83,F87,F96,F110,F119,F135,F139)</f>
        <v>1577128.8</v>
      </c>
      <c r="G142" s="516">
        <f>SUM(G30,G59,G67,G71,G75,G79,G83,G87,G96,G110,G119,G135,G139)</f>
        <v>72439.5</v>
      </c>
      <c r="H142" s="516">
        <f>SUM(H30,H59,H67,H71,H75,H79,H83,H87,H96,H110,H119,H135,H139)</f>
        <v>48333</v>
      </c>
      <c r="I142" s="516">
        <f>SUM(I30,I59,I67,I71,I75,I79,I83,I87,I96,I110,I119,I135,I139)</f>
        <v>1697901.3</v>
      </c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  <c r="AA142" s="420"/>
    </row>
    <row r="143" spans="1:29" ht="18.75" customHeight="1" thickBot="1">
      <c r="A143" s="420"/>
      <c r="B143" s="420"/>
      <c r="C143" s="420"/>
      <c r="D143" s="420"/>
      <c r="E143" s="420"/>
      <c r="F143" s="467"/>
      <c r="G143" s="420"/>
      <c r="H143" s="420"/>
      <c r="I143" s="420"/>
      <c r="J143" s="420"/>
      <c r="N143" s="420"/>
      <c r="O143" s="420"/>
      <c r="P143" s="420"/>
      <c r="Q143" s="420"/>
      <c r="R143" s="420"/>
      <c r="S143" s="420"/>
      <c r="T143" s="420"/>
      <c r="U143" s="420"/>
      <c r="V143" s="420"/>
      <c r="W143" s="420"/>
      <c r="X143" s="420"/>
      <c r="Y143" s="420"/>
      <c r="Z143" s="420"/>
      <c r="AA143" s="420"/>
      <c r="AB143" s="420"/>
      <c r="AC143" s="420"/>
    </row>
    <row r="144" spans="1:29" ht="21.6" customHeight="1" thickBot="1">
      <c r="A144" s="420"/>
      <c r="B144" s="517" t="s">
        <v>142</v>
      </c>
      <c r="C144" s="518"/>
      <c r="D144" s="519"/>
      <c r="E144" s="520"/>
      <c r="F144" s="521">
        <f>SUM(F30,F59,F67,F71,G75,F79,F83,F87,F96,F110,F119,F135,F139)</f>
        <v>1577128.8</v>
      </c>
      <c r="G144" s="420"/>
      <c r="H144" s="420"/>
      <c r="I144" s="420"/>
      <c r="J144" s="420"/>
      <c r="N144" s="420"/>
      <c r="O144" s="420"/>
      <c r="P144" s="420"/>
      <c r="Q144" s="420"/>
      <c r="R144" s="420"/>
      <c r="S144" s="420"/>
      <c r="T144" s="420"/>
      <c r="U144" s="420"/>
      <c r="V144" s="420"/>
      <c r="W144" s="420"/>
      <c r="X144" s="420"/>
      <c r="Y144" s="420"/>
      <c r="Z144" s="420"/>
      <c r="AA144" s="420"/>
      <c r="AB144" s="420"/>
      <c r="AC144" s="420"/>
    </row>
    <row r="145" spans="1:29" ht="21.6" customHeight="1" thickBot="1">
      <c r="A145" s="420"/>
      <c r="B145" s="517" t="s">
        <v>143</v>
      </c>
      <c r="C145" s="518"/>
      <c r="D145" s="519"/>
      <c r="E145" s="520"/>
      <c r="F145" s="521">
        <f>SUM(G30,G59,G67,G71,G75,G79,G83,G87,G96,G110,G119,G135,G139)+SUM(H30,H59,H67,H71,H75,H79,H83,H87,H96,H110,H119,H135,H139)</f>
        <v>120772.5</v>
      </c>
      <c r="G145" s="420"/>
      <c r="H145" s="420"/>
      <c r="I145" s="420"/>
      <c r="J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0"/>
      <c r="Y145" s="420"/>
      <c r="Z145" s="420"/>
      <c r="AA145" s="420"/>
      <c r="AB145" s="420"/>
      <c r="AC145" s="420"/>
    </row>
    <row r="146" spans="1:29" ht="21.6" customHeight="1" thickBot="1">
      <c r="A146" s="420"/>
      <c r="B146" s="517" t="s">
        <v>144</v>
      </c>
      <c r="C146" s="518"/>
      <c r="D146" s="519"/>
      <c r="E146" s="520"/>
      <c r="F146" s="521">
        <f>F144+F145</f>
        <v>1697901.3</v>
      </c>
      <c r="G146" s="420"/>
      <c r="H146" s="420"/>
      <c r="I146" s="420"/>
      <c r="J146" s="420"/>
      <c r="N146" s="420"/>
      <c r="O146" s="420"/>
      <c r="P146" s="420"/>
      <c r="Q146" s="420"/>
      <c r="R146" s="420"/>
      <c r="S146" s="420"/>
      <c r="T146" s="420"/>
      <c r="U146" s="420"/>
      <c r="V146" s="420"/>
      <c r="W146" s="420"/>
      <c r="X146" s="420"/>
      <c r="Y146" s="420"/>
      <c r="Z146" s="420"/>
      <c r="AA146" s="420"/>
      <c r="AB146" s="420"/>
      <c r="AC146" s="420"/>
    </row>
    <row r="147" spans="1:29" ht="12.75" customHeight="1">
      <c r="A147" s="420"/>
      <c r="B147" s="417"/>
      <c r="C147" s="467"/>
      <c r="D147" s="427"/>
      <c r="E147" s="427"/>
      <c r="F147" s="467"/>
      <c r="G147" s="420"/>
      <c r="H147" s="420"/>
      <c r="I147" s="420"/>
      <c r="J147" s="420"/>
      <c r="N147" s="420"/>
      <c r="O147" s="420"/>
      <c r="P147" s="420"/>
      <c r="Q147" s="420"/>
      <c r="R147" s="420"/>
      <c r="S147" s="420"/>
      <c r="T147" s="420"/>
      <c r="U147" s="420"/>
      <c r="V147" s="420"/>
      <c r="W147" s="420"/>
      <c r="X147" s="420"/>
      <c r="Y147" s="420"/>
      <c r="Z147" s="420"/>
      <c r="AA147" s="420"/>
      <c r="AB147" s="420"/>
      <c r="AC147" s="420"/>
    </row>
    <row r="148" spans="1:29" s="420" customFormat="1" ht="12.75" customHeight="1"/>
    <row r="149" spans="1:29" s="420" customFormat="1" ht="12.75" customHeight="1"/>
    <row r="150" spans="1:29" s="420" customFormat="1" ht="12.75" customHeight="1"/>
    <row r="151" spans="1:29" s="420" customFormat="1" ht="18">
      <c r="B151" s="522" t="s">
        <v>145</v>
      </c>
    </row>
    <row r="152" spans="1:29" s="420" customFormat="1" ht="12.75" customHeight="1">
      <c r="B152" s="420" t="s">
        <v>146</v>
      </c>
    </row>
    <row r="153" spans="1:29" s="420" customFormat="1">
      <c r="B153" s="420" t="s">
        <v>147</v>
      </c>
    </row>
    <row r="154" spans="1:29" s="420" customFormat="1"/>
    <row r="155" spans="1:29" s="420" customFormat="1"/>
    <row r="156" spans="1:29" s="420" customFormat="1"/>
    <row r="157" spans="1:29" s="420" customFormat="1" ht="16.149999999999999" customHeight="1"/>
    <row r="158" spans="1:29" s="420" customFormat="1"/>
    <row r="159" spans="1:29" s="420" customFormat="1" ht="66" customHeight="1"/>
    <row r="160" spans="1:29" s="420" customFormat="1"/>
    <row r="161" spans="1:10" s="420" customFormat="1" ht="29.45" customHeight="1"/>
    <row r="162" spans="1:10" s="420" customFormat="1" ht="16.149999999999999" customHeight="1"/>
    <row r="163" spans="1:10" s="420" customFormat="1" ht="16.149999999999999" customHeight="1"/>
    <row r="164" spans="1:10" s="420" customFormat="1"/>
    <row r="165" spans="1:10" s="420" customFormat="1"/>
    <row r="166" spans="1:10">
      <c r="A166" s="420"/>
      <c r="B166" s="420"/>
      <c r="C166" s="420"/>
      <c r="D166" s="420"/>
      <c r="E166" s="420"/>
      <c r="F166" s="420"/>
      <c r="G166" s="420"/>
      <c r="H166" s="420"/>
      <c r="I166" s="420"/>
      <c r="J166" s="420"/>
    </row>
    <row r="167" spans="1:10">
      <c r="A167" s="420"/>
      <c r="B167" s="420"/>
      <c r="C167" s="420"/>
      <c r="D167" s="420"/>
      <c r="E167" s="420"/>
      <c r="F167" s="420"/>
      <c r="G167" s="420"/>
      <c r="H167" s="420"/>
      <c r="I167" s="420"/>
      <c r="J167" s="420"/>
    </row>
    <row r="168" spans="1:10">
      <c r="A168" s="420"/>
      <c r="B168" s="420"/>
      <c r="C168" s="420"/>
      <c r="D168" s="420"/>
      <c r="E168" s="420"/>
      <c r="F168" s="420"/>
      <c r="G168" s="420"/>
      <c r="H168" s="420"/>
      <c r="I168" s="420"/>
      <c r="J168" s="420"/>
    </row>
    <row r="169" spans="1:10">
      <c r="A169" s="420"/>
      <c r="B169" s="420"/>
      <c r="C169" s="420"/>
      <c r="D169" s="420"/>
      <c r="E169" s="420"/>
      <c r="F169" s="420"/>
      <c r="G169" s="420"/>
      <c r="H169" s="420"/>
      <c r="I169" s="420"/>
      <c r="J169" s="420"/>
    </row>
    <row r="170" spans="1:10">
      <c r="A170" s="420"/>
      <c r="B170" s="420"/>
      <c r="C170" s="420"/>
      <c r="D170" s="420"/>
      <c r="E170" s="420"/>
      <c r="F170" s="420"/>
      <c r="G170" s="420"/>
      <c r="H170" s="420"/>
      <c r="I170" s="420"/>
      <c r="J170" s="420"/>
    </row>
    <row r="171" spans="1:10">
      <c r="A171" s="420"/>
      <c r="B171" s="420"/>
      <c r="C171" s="420"/>
      <c r="D171" s="420"/>
      <c r="E171" s="420"/>
      <c r="F171" s="420"/>
      <c r="G171" s="420"/>
      <c r="H171" s="420"/>
      <c r="I171" s="420"/>
      <c r="J171" s="420"/>
    </row>
    <row r="172" spans="1:10">
      <c r="A172" s="420"/>
      <c r="B172" s="420"/>
      <c r="C172" s="420"/>
      <c r="D172" s="420"/>
      <c r="E172" s="420"/>
      <c r="F172" s="420"/>
      <c r="G172" s="420"/>
      <c r="H172" s="420"/>
      <c r="I172" s="420"/>
      <c r="J172" s="420"/>
    </row>
    <row r="173" spans="1:10">
      <c r="A173" s="420"/>
      <c r="B173" s="420"/>
      <c r="C173" s="420"/>
      <c r="D173" s="420"/>
      <c r="E173" s="420"/>
      <c r="F173" s="420"/>
      <c r="G173" s="420"/>
      <c r="H173" s="420"/>
      <c r="I173" s="420"/>
      <c r="J173" s="420"/>
    </row>
    <row r="174" spans="1:10">
      <c r="A174" s="420"/>
      <c r="B174" s="420"/>
      <c r="C174" s="420"/>
      <c r="D174" s="420"/>
      <c r="E174" s="420"/>
      <c r="F174" s="420"/>
      <c r="G174" s="420"/>
      <c r="H174" s="420"/>
      <c r="I174" s="420"/>
      <c r="J174" s="420"/>
    </row>
    <row r="175" spans="1:10">
      <c r="A175" s="420"/>
      <c r="B175" s="420"/>
      <c r="C175" s="420"/>
      <c r="D175" s="420"/>
      <c r="E175" s="420"/>
      <c r="F175" s="420"/>
      <c r="G175" s="420"/>
      <c r="H175" s="420"/>
      <c r="I175" s="420"/>
      <c r="J175" s="420"/>
    </row>
    <row r="176" spans="1:10">
      <c r="A176" s="420"/>
      <c r="B176" s="420"/>
      <c r="C176" s="420"/>
      <c r="D176" s="420"/>
      <c r="E176" s="420"/>
      <c r="F176" s="420"/>
      <c r="G176" s="420"/>
      <c r="H176" s="420"/>
      <c r="I176" s="420"/>
      <c r="J176" s="420"/>
    </row>
    <row r="177" spans="1:10">
      <c r="A177" s="420"/>
      <c r="B177" s="420"/>
      <c r="C177" s="420"/>
      <c r="D177" s="420"/>
      <c r="E177" s="420"/>
      <c r="F177" s="420"/>
      <c r="G177" s="420"/>
      <c r="H177" s="420"/>
      <c r="I177" s="420"/>
      <c r="J177" s="420"/>
    </row>
    <row r="178" spans="1:10">
      <c r="A178" s="420"/>
      <c r="B178" s="420"/>
      <c r="C178" s="420"/>
      <c r="D178" s="420"/>
      <c r="E178" s="420"/>
      <c r="F178" s="420"/>
      <c r="G178" s="420"/>
      <c r="H178" s="420"/>
      <c r="I178" s="420"/>
      <c r="J178" s="420"/>
    </row>
    <row r="179" spans="1:10">
      <c r="A179" s="420"/>
      <c r="B179" s="420"/>
      <c r="C179" s="420"/>
      <c r="D179" s="420"/>
      <c r="E179" s="420"/>
      <c r="F179" s="420"/>
      <c r="G179" s="420"/>
      <c r="H179" s="420"/>
      <c r="I179" s="420"/>
      <c r="J179" s="420"/>
    </row>
    <row r="180" spans="1:10">
      <c r="A180" s="420"/>
      <c r="B180" s="420"/>
      <c r="C180" s="420"/>
      <c r="D180" s="420"/>
      <c r="E180" s="420"/>
      <c r="F180" s="420"/>
      <c r="G180" s="420"/>
      <c r="H180" s="420"/>
      <c r="I180" s="420"/>
      <c r="J180" s="420"/>
    </row>
    <row r="181" spans="1:10">
      <c r="A181" s="420"/>
      <c r="B181" s="420"/>
      <c r="C181" s="420"/>
      <c r="D181" s="420"/>
      <c r="E181" s="420"/>
      <c r="F181" s="420"/>
      <c r="G181" s="420"/>
      <c r="H181" s="420"/>
      <c r="I181" s="420"/>
      <c r="J181" s="420"/>
    </row>
    <row r="182" spans="1:10">
      <c r="A182" s="420"/>
      <c r="B182" s="420"/>
      <c r="C182" s="420"/>
      <c r="D182" s="420"/>
      <c r="E182" s="420"/>
      <c r="F182" s="420"/>
      <c r="G182" s="420"/>
      <c r="H182" s="420"/>
      <c r="I182" s="420"/>
      <c r="J182" s="420"/>
    </row>
    <row r="183" spans="1:10">
      <c r="A183" s="420"/>
      <c r="B183" s="420"/>
      <c r="C183" s="420"/>
      <c r="D183" s="420"/>
      <c r="E183" s="420"/>
      <c r="F183" s="420"/>
      <c r="G183" s="420"/>
      <c r="H183" s="420"/>
      <c r="I183" s="420"/>
      <c r="J183" s="420"/>
    </row>
    <row r="184" spans="1:10">
      <c r="A184" s="420"/>
      <c r="B184" s="420"/>
      <c r="C184" s="420"/>
      <c r="D184" s="420"/>
      <c r="E184" s="420"/>
      <c r="F184" s="420"/>
      <c r="G184" s="420"/>
      <c r="H184" s="420"/>
      <c r="I184" s="420"/>
      <c r="J184" s="420"/>
    </row>
    <row r="185" spans="1:10">
      <c r="A185" s="420"/>
      <c r="B185" s="420"/>
      <c r="C185" s="420"/>
      <c r="D185" s="420"/>
      <c r="E185" s="420"/>
      <c r="F185" s="420"/>
      <c r="G185" s="420"/>
      <c r="H185" s="420"/>
      <c r="I185" s="420"/>
      <c r="J185" s="420"/>
    </row>
    <row r="186" spans="1:10">
      <c r="A186" s="420"/>
      <c r="B186" s="420"/>
      <c r="C186" s="420"/>
      <c r="D186" s="420"/>
      <c r="E186" s="420"/>
      <c r="F186" s="420"/>
      <c r="G186" s="420"/>
      <c r="H186" s="420"/>
      <c r="I186" s="420"/>
      <c r="J186" s="420"/>
    </row>
    <row r="187" spans="1:10">
      <c r="A187" s="420"/>
      <c r="B187" s="420"/>
      <c r="C187" s="420"/>
      <c r="D187" s="420"/>
      <c r="E187" s="420"/>
      <c r="F187" s="420"/>
      <c r="G187" s="420"/>
      <c r="H187" s="420"/>
      <c r="I187" s="420"/>
      <c r="J187" s="420"/>
    </row>
    <row r="188" spans="1:10">
      <c r="A188" s="420"/>
      <c r="B188" s="420"/>
      <c r="C188" s="420"/>
      <c r="D188" s="420"/>
      <c r="E188" s="420"/>
      <c r="F188" s="420"/>
      <c r="G188" s="420"/>
      <c r="H188" s="420"/>
      <c r="I188" s="420"/>
      <c r="J188" s="420"/>
    </row>
    <row r="189" spans="1:10">
      <c r="A189" s="420"/>
      <c r="B189" s="420"/>
      <c r="C189" s="420"/>
      <c r="D189" s="420"/>
      <c r="E189" s="420"/>
      <c r="F189" s="420"/>
      <c r="G189" s="420"/>
      <c r="H189" s="420"/>
      <c r="I189" s="420"/>
      <c r="J189" s="420"/>
    </row>
    <row r="190" spans="1:10">
      <c r="A190" s="420"/>
      <c r="B190" s="420"/>
      <c r="C190" s="420"/>
      <c r="D190" s="420"/>
      <c r="E190" s="420"/>
      <c r="F190" s="420"/>
      <c r="G190" s="420"/>
      <c r="H190" s="420"/>
      <c r="I190" s="420"/>
      <c r="J190" s="420"/>
    </row>
    <row r="191" spans="1:10">
      <c r="A191" s="420"/>
      <c r="B191" s="420"/>
      <c r="C191" s="420"/>
      <c r="D191" s="420"/>
      <c r="E191" s="420"/>
      <c r="F191" s="420"/>
      <c r="G191" s="420"/>
      <c r="H191" s="420"/>
      <c r="I191" s="420"/>
      <c r="J191" s="420"/>
    </row>
    <row r="192" spans="1:10">
      <c r="A192" s="420"/>
      <c r="B192" s="420"/>
      <c r="C192" s="420"/>
      <c r="D192" s="420"/>
      <c r="E192" s="420"/>
      <c r="F192" s="420"/>
      <c r="G192" s="420"/>
      <c r="H192" s="420"/>
      <c r="I192" s="420"/>
      <c r="J192" s="420"/>
    </row>
    <row r="193" spans="1:10">
      <c r="A193" s="420"/>
      <c r="B193" s="420"/>
      <c r="C193" s="420"/>
      <c r="D193" s="420"/>
      <c r="E193" s="420"/>
      <c r="F193" s="420"/>
      <c r="G193" s="420"/>
      <c r="H193" s="420"/>
      <c r="I193" s="420"/>
      <c r="J193" s="420"/>
    </row>
    <row r="194" spans="1:10">
      <c r="A194" s="420"/>
      <c r="B194" s="420"/>
      <c r="C194" s="420"/>
      <c r="D194" s="420"/>
      <c r="E194" s="420"/>
      <c r="F194" s="420"/>
      <c r="G194" s="420"/>
      <c r="H194" s="420"/>
      <c r="I194" s="420"/>
      <c r="J194" s="420"/>
    </row>
    <row r="195" spans="1:10">
      <c r="A195" s="420"/>
      <c r="B195" s="420"/>
      <c r="C195" s="420"/>
      <c r="D195" s="420"/>
      <c r="E195" s="420"/>
      <c r="F195" s="420"/>
      <c r="G195" s="420"/>
      <c r="H195" s="420"/>
      <c r="I195" s="420"/>
      <c r="J195" s="420"/>
    </row>
    <row r="196" spans="1:10" s="420" customFormat="1"/>
    <row r="197" spans="1:10" s="420" customFormat="1"/>
    <row r="198" spans="1:10" s="420" customFormat="1"/>
    <row r="199" spans="1:10" s="420" customFormat="1"/>
    <row r="200" spans="1:10" s="420" customFormat="1"/>
    <row r="201" spans="1:10" s="420" customFormat="1"/>
    <row r="202" spans="1:10" s="420" customFormat="1"/>
    <row r="203" spans="1:10" s="420" customFormat="1"/>
    <row r="204" spans="1:10" s="420" customFormat="1"/>
    <row r="205" spans="1:10" s="420" customFormat="1"/>
    <row r="206" spans="1:10" s="420" customFormat="1"/>
    <row r="207" spans="1:10" s="420" customFormat="1"/>
    <row r="208" spans="1:10" s="420" customFormat="1"/>
    <row r="209" s="420" customFormat="1"/>
    <row r="210" s="420" customFormat="1"/>
    <row r="211" s="420" customFormat="1"/>
    <row r="212" s="420" customFormat="1"/>
    <row r="213" s="420" customFormat="1"/>
    <row r="214" s="420" customFormat="1"/>
    <row r="215" s="420" customFormat="1"/>
    <row r="216" s="420" customFormat="1"/>
    <row r="217" s="420" customFormat="1"/>
    <row r="218" s="420" customFormat="1"/>
    <row r="219" s="420" customFormat="1"/>
    <row r="220" s="420" customFormat="1"/>
    <row r="221" s="420" customFormat="1"/>
    <row r="222" s="420" customFormat="1"/>
    <row r="223" s="420" customFormat="1"/>
    <row r="224" s="420" customFormat="1"/>
    <row r="225" s="420" customFormat="1"/>
    <row r="226" s="420" customFormat="1"/>
    <row r="227" s="420" customFormat="1"/>
    <row r="228" s="420" customFormat="1"/>
    <row r="229" s="420" customFormat="1"/>
    <row r="230" s="420" customFormat="1"/>
    <row r="231" s="420" customFormat="1"/>
    <row r="232" s="420" customFormat="1"/>
    <row r="233" s="420" customFormat="1"/>
    <row r="234" s="420" customFormat="1"/>
    <row r="235" s="420" customFormat="1"/>
    <row r="236" s="420" customFormat="1"/>
    <row r="237" s="420" customFormat="1"/>
    <row r="238" s="420" customFormat="1"/>
    <row r="239" s="420" customFormat="1"/>
    <row r="240" s="420" customFormat="1"/>
    <row r="241" s="420" customFormat="1"/>
    <row r="242" s="420" customFormat="1"/>
    <row r="243" s="420" customFormat="1"/>
    <row r="244" s="420" customFormat="1"/>
    <row r="245" s="420" customFormat="1"/>
    <row r="246" s="420" customFormat="1"/>
    <row r="247" s="420" customFormat="1"/>
    <row r="248" s="420" customFormat="1"/>
    <row r="249" s="420" customFormat="1"/>
    <row r="250" s="420" customFormat="1"/>
    <row r="251" s="420" customFormat="1"/>
    <row r="252" s="420" customFormat="1"/>
    <row r="253" s="420" customFormat="1"/>
    <row r="254" s="420" customFormat="1"/>
    <row r="255" s="420" customFormat="1"/>
    <row r="256" s="420" customFormat="1"/>
    <row r="257" s="420" customFormat="1"/>
    <row r="258" s="420" customFormat="1"/>
    <row r="259" s="420" customFormat="1"/>
    <row r="260" s="420" customFormat="1"/>
    <row r="261" s="420" customFormat="1"/>
    <row r="262" s="420" customFormat="1"/>
    <row r="263" s="420" customFormat="1"/>
    <row r="264" s="420" customFormat="1"/>
    <row r="265" s="420" customFormat="1"/>
    <row r="266" s="420" customFormat="1"/>
    <row r="267" s="420" customFormat="1"/>
    <row r="268" s="420" customFormat="1"/>
    <row r="269" s="420" customFormat="1"/>
    <row r="270" s="420" customFormat="1"/>
    <row r="271" s="420" customFormat="1"/>
    <row r="272" s="420" customFormat="1"/>
    <row r="273" s="420" customFormat="1"/>
    <row r="274" s="420" customFormat="1"/>
    <row r="275" s="420" customFormat="1"/>
    <row r="276" s="420" customFormat="1"/>
    <row r="277" s="420" customFormat="1"/>
    <row r="278" s="420" customFormat="1"/>
    <row r="279" s="420" customFormat="1"/>
    <row r="280" s="420" customFormat="1"/>
    <row r="281" s="420" customFormat="1"/>
    <row r="282" s="420" customFormat="1"/>
    <row r="283" s="420" customFormat="1"/>
    <row r="284" s="420" customFormat="1"/>
    <row r="285" s="420" customFormat="1"/>
    <row r="286" s="420" customFormat="1"/>
    <row r="287" s="420" customFormat="1"/>
    <row r="288" s="420" customFormat="1"/>
    <row r="289" s="420" customFormat="1"/>
    <row r="290" s="420" customFormat="1"/>
    <row r="291" s="420" customFormat="1"/>
    <row r="292" s="420" customFormat="1"/>
    <row r="293" s="420" customFormat="1"/>
    <row r="294" s="420" customFormat="1"/>
    <row r="295" s="420" customFormat="1"/>
    <row r="296" s="420" customFormat="1"/>
    <row r="297" s="420" customFormat="1"/>
    <row r="298" s="420" customFormat="1"/>
    <row r="299" s="420" customFormat="1"/>
    <row r="300" s="420" customFormat="1"/>
    <row r="301" s="420" customFormat="1"/>
    <row r="302" s="420" customFormat="1"/>
    <row r="303" s="420" customFormat="1"/>
    <row r="304" s="420" customFormat="1"/>
    <row r="305" s="420" customFormat="1"/>
    <row r="306" s="420" customFormat="1"/>
    <row r="307" s="420" customFormat="1"/>
    <row r="308" s="420" customFormat="1"/>
    <row r="309" s="420" customFormat="1"/>
    <row r="310" s="420" customFormat="1"/>
    <row r="311" s="420" customFormat="1"/>
    <row r="312" s="420" customFormat="1"/>
    <row r="313" s="420" customFormat="1"/>
    <row r="314" s="420" customFormat="1"/>
    <row r="315" s="420" customFormat="1"/>
    <row r="316" s="420" customFormat="1"/>
    <row r="317" s="420" customFormat="1"/>
    <row r="318" s="420" customFormat="1"/>
    <row r="319" s="420" customFormat="1"/>
    <row r="320" s="420" customFormat="1"/>
    <row r="321" s="420" customFormat="1"/>
    <row r="322" s="420" customFormat="1"/>
    <row r="323" s="420" customFormat="1"/>
    <row r="324" s="420" customFormat="1"/>
    <row r="325" s="420" customFormat="1"/>
    <row r="326" s="420" customFormat="1"/>
    <row r="327" s="420" customFormat="1"/>
    <row r="328" s="420" customFormat="1"/>
    <row r="329" s="420" customFormat="1"/>
    <row r="330" s="420" customFormat="1"/>
    <row r="331" s="420" customFormat="1"/>
    <row r="332" s="420" customFormat="1"/>
    <row r="333" s="420" customFormat="1"/>
    <row r="334" s="420" customFormat="1"/>
    <row r="335" s="420" customFormat="1"/>
    <row r="336" s="420" customFormat="1"/>
    <row r="337" s="420" customFormat="1"/>
    <row r="338" s="420" customFormat="1"/>
    <row r="339" s="420" customFormat="1"/>
    <row r="340" s="420" customFormat="1"/>
    <row r="341" s="420" customFormat="1"/>
    <row r="342" s="420" customFormat="1"/>
    <row r="343" s="420" customFormat="1"/>
    <row r="344" s="420" customFormat="1"/>
    <row r="345" s="420" customFormat="1"/>
    <row r="346" s="420" customFormat="1"/>
    <row r="347" s="420" customFormat="1"/>
    <row r="348" s="420" customFormat="1"/>
    <row r="349" s="420" customFormat="1"/>
    <row r="350" s="420" customFormat="1"/>
    <row r="351" s="420" customFormat="1"/>
    <row r="352" s="420" customFormat="1"/>
    <row r="353" s="420" customFormat="1"/>
    <row r="354" s="420" customFormat="1"/>
    <row r="355" s="420" customFormat="1"/>
    <row r="356" s="420" customFormat="1"/>
    <row r="357" s="420" customFormat="1"/>
    <row r="358" s="420" customFormat="1"/>
    <row r="359" s="420" customFormat="1"/>
    <row r="360" s="420" customFormat="1"/>
    <row r="361" s="420" customFormat="1"/>
    <row r="362" s="420" customFormat="1"/>
    <row r="363" s="420" customFormat="1"/>
    <row r="364" s="420" customFormat="1"/>
    <row r="365" s="420" customFormat="1"/>
    <row r="366" s="420" customFormat="1"/>
    <row r="367" s="420" customFormat="1"/>
    <row r="368" s="420" customFormat="1"/>
    <row r="369" s="420" customFormat="1"/>
    <row r="370" s="420" customFormat="1"/>
    <row r="371" s="420" customFormat="1"/>
    <row r="372" s="420" customFormat="1"/>
    <row r="373" s="420" customFormat="1"/>
    <row r="374" s="420" customFormat="1"/>
    <row r="375" s="420" customFormat="1"/>
    <row r="376" s="420" customFormat="1"/>
    <row r="377" s="420" customFormat="1"/>
    <row r="378" s="420" customFormat="1"/>
    <row r="379" s="420" customFormat="1"/>
    <row r="380" s="420" customFormat="1"/>
    <row r="381" s="420" customFormat="1"/>
    <row r="382" s="420" customFormat="1"/>
    <row r="383" s="420" customFormat="1"/>
    <row r="384" s="420" customFormat="1"/>
    <row r="385" s="420" customFormat="1"/>
    <row r="386" s="420" customFormat="1"/>
    <row r="387" s="420" customFormat="1"/>
    <row r="388" s="420" customFormat="1"/>
    <row r="389" s="420" customFormat="1"/>
    <row r="390" s="420" customFormat="1"/>
    <row r="391" s="420" customFormat="1"/>
    <row r="392" s="420" customFormat="1"/>
    <row r="393" s="420" customFormat="1"/>
    <row r="394" s="420" customFormat="1"/>
    <row r="395" s="420" customFormat="1"/>
    <row r="396" s="420" customFormat="1"/>
    <row r="397" s="420" customFormat="1"/>
    <row r="398" s="420" customFormat="1"/>
    <row r="399" s="420" customFormat="1"/>
    <row r="400" s="420" customFormat="1"/>
    <row r="401" s="420" customFormat="1"/>
    <row r="402" s="420" customFormat="1"/>
    <row r="403" s="420" customFormat="1"/>
    <row r="404" s="420" customFormat="1"/>
    <row r="405" s="420" customFormat="1"/>
    <row r="406" s="420" customFormat="1"/>
    <row r="407" s="420" customFormat="1"/>
    <row r="408" s="420" customFormat="1"/>
    <row r="409" s="420" customFormat="1"/>
    <row r="410" s="420" customFormat="1"/>
    <row r="411" s="420" customFormat="1"/>
    <row r="412" s="420" customFormat="1"/>
    <row r="413" s="420" customFormat="1"/>
    <row r="414" s="420" customFormat="1"/>
    <row r="415" s="420" customFormat="1"/>
    <row r="416" s="420" customFormat="1"/>
    <row r="417" s="420" customFormat="1"/>
  </sheetData>
  <mergeCells count="17">
    <mergeCell ref="A91:A93"/>
    <mergeCell ref="A13:A14"/>
    <mergeCell ref="B13:B14"/>
    <mergeCell ref="I13:I14"/>
    <mergeCell ref="A17:A19"/>
    <mergeCell ref="A20:A24"/>
    <mergeCell ref="A25:A29"/>
    <mergeCell ref="A33:A34"/>
    <mergeCell ref="A35:A44"/>
    <mergeCell ref="A45:A57"/>
    <mergeCell ref="A63:A64"/>
    <mergeCell ref="A65:A66"/>
    <mergeCell ref="A94:A95"/>
    <mergeCell ref="A102:A109"/>
    <mergeCell ref="A113:A118"/>
    <mergeCell ref="A122:A127"/>
    <mergeCell ref="A128:A1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70C2-44FA-4EA9-90C7-9BFD9F286FE7}">
  <sheetPr>
    <tabColor theme="0"/>
  </sheetPr>
  <dimension ref="A1:AC416"/>
  <sheetViews>
    <sheetView topLeftCell="A113" zoomScaleNormal="100" workbookViewId="0">
      <selection activeCell="B54" sqref="B54"/>
    </sheetView>
  </sheetViews>
  <sheetFormatPr defaultColWidth="14.42578125" defaultRowHeight="13.9"/>
  <cols>
    <col min="1" max="1" width="21.85546875" customWidth="1"/>
    <col min="2" max="2" width="84.5703125" customWidth="1"/>
    <col min="3" max="3" width="24.28515625" customWidth="1"/>
    <col min="4" max="4" width="13.28515625" customWidth="1"/>
    <col min="6" max="6" width="20.140625" customWidth="1"/>
    <col min="7" max="7" width="11.85546875" bestFit="1" customWidth="1"/>
    <col min="8" max="8" width="12.28515625" bestFit="1" customWidth="1"/>
    <col min="9" max="9" width="14" customWidth="1"/>
    <col min="10" max="10" width="11" style="171" bestFit="1" customWidth="1"/>
    <col min="11" max="11" width="12" style="179" bestFit="1" customWidth="1"/>
    <col min="12" max="12" width="14.42578125" style="179"/>
    <col min="13" max="13" width="8.7109375" style="179" customWidth="1"/>
    <col min="14" max="29" width="8.7109375" customWidth="1"/>
  </cols>
  <sheetData>
    <row r="1" spans="1:27" ht="15" customHeight="1" thickBot="1">
      <c r="A1" s="1"/>
      <c r="B1" s="3" t="s">
        <v>0</v>
      </c>
      <c r="C1" s="17" t="s">
        <v>42</v>
      </c>
      <c r="D1" s="1"/>
      <c r="E1" s="1"/>
      <c r="F1" s="2"/>
      <c r="G1" s="2"/>
      <c r="H1" s="26"/>
      <c r="I1" s="26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</row>
    <row r="2" spans="1:27" ht="15" customHeight="1" thickBot="1">
      <c r="A2" s="1"/>
      <c r="B2" s="3" t="s">
        <v>2</v>
      </c>
      <c r="C2" s="135" t="s">
        <v>3</v>
      </c>
      <c r="D2" s="1"/>
      <c r="E2" s="1"/>
      <c r="F2" s="2"/>
      <c r="G2" s="26"/>
      <c r="H2" s="27"/>
      <c r="I2" s="27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</row>
    <row r="3" spans="1:27" ht="14.45" thickBot="1">
      <c r="A3" s="1"/>
      <c r="B3" s="3" t="s">
        <v>4</v>
      </c>
      <c r="C3" s="5" t="s">
        <v>43</v>
      </c>
      <c r="D3" s="1"/>
      <c r="E3" s="1"/>
      <c r="F3" s="2"/>
      <c r="G3" s="27"/>
      <c r="H3" s="27"/>
      <c r="I3" s="27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</row>
    <row r="4" spans="1:27" ht="14.25" customHeight="1" thickBot="1">
      <c r="A4" s="1"/>
      <c r="B4" s="3" t="s">
        <v>6</v>
      </c>
      <c r="C4" s="5" t="s">
        <v>7</v>
      </c>
      <c r="D4" s="1"/>
      <c r="E4" s="1"/>
      <c r="F4" s="2"/>
      <c r="G4" s="27"/>
      <c r="H4" s="27"/>
      <c r="I4" s="27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</row>
    <row r="5" spans="1:27" ht="14.25" customHeight="1" thickBot="1">
      <c r="A5" s="1"/>
      <c r="B5" s="3" t="s">
        <v>8</v>
      </c>
      <c r="C5" s="127" t="s">
        <v>44</v>
      </c>
      <c r="D5" s="1"/>
      <c r="E5" s="1"/>
      <c r="F5" s="2"/>
      <c r="G5" s="27"/>
      <c r="H5" s="28"/>
      <c r="I5" s="28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</row>
    <row r="6" spans="1:27" ht="14.45" thickBot="1">
      <c r="A6" s="1"/>
      <c r="B6" s="3" t="s">
        <v>10</v>
      </c>
      <c r="C6" s="5" t="s">
        <v>45</v>
      </c>
      <c r="D6" s="1"/>
      <c r="E6" s="1"/>
      <c r="F6" s="29"/>
      <c r="G6" s="27"/>
      <c r="H6" s="28"/>
      <c r="I6" s="2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</row>
    <row r="7" spans="1:27" ht="40.15" thickBot="1">
      <c r="A7" s="1"/>
      <c r="B7" s="3" t="s">
        <v>11</v>
      </c>
      <c r="C7" s="5" t="s">
        <v>46</v>
      </c>
      <c r="D7" s="1"/>
      <c r="E7" s="1"/>
      <c r="F7" s="29"/>
      <c r="G7" s="2"/>
      <c r="H7" s="28"/>
      <c r="I7" s="2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</row>
    <row r="8" spans="1:27" ht="14.25" customHeight="1" thickBot="1">
      <c r="A8" s="1"/>
      <c r="B8" s="3" t="s">
        <v>12</v>
      </c>
      <c r="C8" s="5">
        <v>79</v>
      </c>
      <c r="D8" s="1"/>
      <c r="E8" s="1"/>
      <c r="F8" s="29"/>
      <c r="G8" s="2"/>
      <c r="H8" s="28"/>
      <c r="I8" s="2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</row>
    <row r="9" spans="1:27" ht="14.45" thickBot="1">
      <c r="A9" s="1"/>
      <c r="B9" s="3" t="s">
        <v>13</v>
      </c>
      <c r="C9" s="5" t="s">
        <v>14</v>
      </c>
      <c r="D9" s="6" t="s">
        <v>47</v>
      </c>
      <c r="E9" s="7">
        <f ca="1">TODAY()</f>
        <v>46266</v>
      </c>
      <c r="F9" s="29"/>
      <c r="G9" s="2"/>
      <c r="H9" s="28"/>
      <c r="I9" s="2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</row>
    <row r="10" spans="1:27" ht="15" customHeight="1" thickBot="1">
      <c r="A10" s="1"/>
      <c r="B10" s="3" t="s">
        <v>15</v>
      </c>
      <c r="C10" s="5" t="s">
        <v>48</v>
      </c>
      <c r="D10" s="1"/>
      <c r="E10" s="1"/>
      <c r="F10" s="30"/>
      <c r="G10" s="2"/>
      <c r="H10" s="2"/>
      <c r="I10" s="2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</row>
    <row r="11" spans="1:27" ht="14.25" customHeight="1" thickBot="1">
      <c r="A11" s="1"/>
      <c r="B11" s="3" t="s">
        <v>16</v>
      </c>
      <c r="C11" s="5" t="s">
        <v>17</v>
      </c>
      <c r="D11" s="1"/>
      <c r="E11" s="1"/>
      <c r="F11" s="2"/>
      <c r="G11" s="2"/>
      <c r="H11" s="2"/>
      <c r="I11" s="2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</row>
    <row r="12" spans="1:27" ht="13.5" customHeight="1" thickBot="1">
      <c r="A12" s="31"/>
      <c r="B12" s="32"/>
      <c r="C12" s="33"/>
      <c r="D12" s="34"/>
      <c r="E12" s="30"/>
      <c r="F12" s="2"/>
      <c r="G12" s="2"/>
      <c r="H12" s="2"/>
      <c r="I12" s="2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</row>
    <row r="13" spans="1:27" ht="11.45" customHeight="1">
      <c r="A13" s="556" t="s">
        <v>50</v>
      </c>
      <c r="B13" s="556" t="s">
        <v>51</v>
      </c>
      <c r="C13" s="35" t="s">
        <v>52</v>
      </c>
      <c r="D13" s="35" t="s">
        <v>50</v>
      </c>
      <c r="E13" s="35" t="s">
        <v>50</v>
      </c>
      <c r="F13" s="35" t="s">
        <v>53</v>
      </c>
      <c r="G13" s="36">
        <v>0.15</v>
      </c>
      <c r="H13" s="37" t="s">
        <v>33</v>
      </c>
      <c r="I13" s="552" t="s">
        <v>54</v>
      </c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</row>
    <row r="14" spans="1:27" ht="13.5" customHeight="1" thickBot="1">
      <c r="A14" s="596"/>
      <c r="B14" s="596"/>
      <c r="C14" s="38" t="s">
        <v>55</v>
      </c>
      <c r="D14" s="38" t="s">
        <v>56</v>
      </c>
      <c r="E14" s="38" t="s">
        <v>57</v>
      </c>
      <c r="F14" s="38" t="s">
        <v>58</v>
      </c>
      <c r="G14" s="38" t="s">
        <v>59</v>
      </c>
      <c r="H14" s="38" t="s">
        <v>60</v>
      </c>
      <c r="I14" s="597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</row>
    <row r="15" spans="1:27" ht="13.5" customHeight="1" thickBot="1">
      <c r="A15" s="136"/>
      <c r="B15" s="136"/>
      <c r="C15" s="40"/>
      <c r="D15" s="40"/>
      <c r="E15" s="40"/>
      <c r="F15" s="40"/>
      <c r="G15" s="41"/>
      <c r="H15" s="41"/>
      <c r="I15" s="137"/>
      <c r="K15" s="202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</row>
    <row r="16" spans="1:27" ht="13.5" customHeight="1" thickBot="1">
      <c r="A16" s="43"/>
      <c r="B16" s="42" t="s">
        <v>25</v>
      </c>
      <c r="C16" s="43"/>
      <c r="D16" s="43"/>
      <c r="E16" s="43"/>
      <c r="F16" s="43"/>
      <c r="G16" s="43"/>
      <c r="H16" s="43"/>
      <c r="I16" s="43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</row>
    <row r="17" spans="1:27" ht="14.45" thickBot="1">
      <c r="A17" s="553">
        <v>46282</v>
      </c>
      <c r="B17" s="129" t="s">
        <v>61</v>
      </c>
      <c r="C17" s="45">
        <v>3700</v>
      </c>
      <c r="D17" s="46">
        <v>3</v>
      </c>
      <c r="E17" s="46">
        <v>1</v>
      </c>
      <c r="F17" s="47">
        <f>D17*E17*C17</f>
        <v>11100</v>
      </c>
      <c r="G17" s="47">
        <f t="shared" ref="G17:G20" si="0">F17*(0/100)</f>
        <v>0</v>
      </c>
      <c r="H17" s="47">
        <f>F17*3.5/100</f>
        <v>388.5</v>
      </c>
      <c r="I17" s="47">
        <f t="shared" ref="I17:I20" si="1">SUM(F17:H17)</f>
        <v>11488.5</v>
      </c>
      <c r="J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</row>
    <row r="18" spans="1:27" ht="15.75" customHeight="1" thickBot="1">
      <c r="A18" s="554"/>
      <c r="B18" s="129" t="s">
        <v>62</v>
      </c>
      <c r="C18" s="45">
        <v>70</v>
      </c>
      <c r="D18" s="46">
        <v>3</v>
      </c>
      <c r="E18" s="46">
        <v>1</v>
      </c>
      <c r="F18" s="47">
        <f>D18*E18*C18</f>
        <v>210</v>
      </c>
      <c r="G18" s="47">
        <f t="shared" si="0"/>
        <v>0</v>
      </c>
      <c r="H18" s="47">
        <v>0</v>
      </c>
      <c r="I18" s="47">
        <f t="shared" si="1"/>
        <v>210</v>
      </c>
      <c r="J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</row>
    <row r="19" spans="1:27" ht="14.45" thickBot="1">
      <c r="A19" s="555"/>
      <c r="B19" s="178" t="s">
        <v>63</v>
      </c>
      <c r="C19" s="203">
        <v>70</v>
      </c>
      <c r="D19" s="173">
        <v>3</v>
      </c>
      <c r="E19" s="173">
        <v>1</v>
      </c>
      <c r="F19" s="204">
        <f t="shared" ref="F19" si="2">D19*E19*C19</f>
        <v>210</v>
      </c>
      <c r="G19" s="204">
        <f t="shared" si="0"/>
        <v>0</v>
      </c>
      <c r="H19" s="204">
        <v>0</v>
      </c>
      <c r="I19" s="204">
        <f t="shared" si="1"/>
        <v>210</v>
      </c>
      <c r="J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</row>
    <row r="20" spans="1:27" ht="15.75" customHeight="1" thickBot="1">
      <c r="A20" s="553">
        <v>46283</v>
      </c>
      <c r="B20" s="214" t="s">
        <v>64</v>
      </c>
      <c r="C20" s="205">
        <v>3700</v>
      </c>
      <c r="D20" s="206">
        <v>75</v>
      </c>
      <c r="E20" s="206">
        <v>1</v>
      </c>
      <c r="F20" s="207">
        <f>D20*E20*C20</f>
        <v>277500</v>
      </c>
      <c r="G20" s="207">
        <f t="shared" si="0"/>
        <v>0</v>
      </c>
      <c r="H20" s="207">
        <f>F20*3.5/100</f>
        <v>9712.5</v>
      </c>
      <c r="I20" s="208">
        <f t="shared" si="1"/>
        <v>287212.5</v>
      </c>
      <c r="J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</row>
    <row r="21" spans="1:27" ht="23.25" customHeight="1" thickBot="1">
      <c r="A21" s="554"/>
      <c r="B21" s="215" t="s">
        <v>65</v>
      </c>
      <c r="C21" s="45">
        <v>3700</v>
      </c>
      <c r="D21" s="46">
        <v>1</v>
      </c>
      <c r="E21" s="46">
        <v>1</v>
      </c>
      <c r="F21" s="47">
        <f t="shared" ref="F21" si="3">D21*E21*C21</f>
        <v>3700</v>
      </c>
      <c r="G21" s="47">
        <f t="shared" ref="G21" si="4">F21*(0/100)</f>
        <v>0</v>
      </c>
      <c r="H21" s="47">
        <f t="shared" ref="H21" si="5">F21*3.5/100</f>
        <v>129.5</v>
      </c>
      <c r="I21" s="209">
        <f t="shared" ref="I21" si="6">SUM(F21:H21)</f>
        <v>3829.5</v>
      </c>
      <c r="J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</row>
    <row r="22" spans="1:27" ht="15.75" customHeight="1" thickBot="1">
      <c r="A22" s="554"/>
      <c r="B22" s="215" t="s">
        <v>66</v>
      </c>
      <c r="C22" s="45">
        <v>3700</v>
      </c>
      <c r="D22" s="46">
        <v>1</v>
      </c>
      <c r="E22" s="46">
        <v>1</v>
      </c>
      <c r="F22" s="47">
        <f t="shared" ref="F22:F29" si="7">D22*E22*C22</f>
        <v>3700</v>
      </c>
      <c r="G22" s="47">
        <f t="shared" ref="G22:G29" si="8">F22*(0/100)</f>
        <v>0</v>
      </c>
      <c r="H22" s="47">
        <f t="shared" ref="H22" si="9">F22*3.5/100</f>
        <v>129.5</v>
      </c>
      <c r="I22" s="209">
        <f t="shared" ref="I22:I29" si="10">SUM(F22:H22)</f>
        <v>3829.5</v>
      </c>
      <c r="J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</row>
    <row r="23" spans="1:27" ht="15.75" customHeight="1" thickBot="1">
      <c r="A23" s="554"/>
      <c r="B23" s="215" t="s">
        <v>62</v>
      </c>
      <c r="C23" s="45">
        <v>60</v>
      </c>
      <c r="D23" s="46">
        <v>77</v>
      </c>
      <c r="E23" s="46">
        <v>1</v>
      </c>
      <c r="F23" s="47">
        <f t="shared" ref="F23:F24" si="11">D23*E23*C23</f>
        <v>4620</v>
      </c>
      <c r="G23" s="47">
        <f t="shared" ref="G23:G24" si="12">F23*(0/100)</f>
        <v>0</v>
      </c>
      <c r="H23" s="47">
        <v>0</v>
      </c>
      <c r="I23" s="209">
        <f t="shared" ref="I23:I24" si="13">SUM(F23:H23)</f>
        <v>4620</v>
      </c>
      <c r="J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</row>
    <row r="24" spans="1:27" ht="14.45" thickBot="1">
      <c r="A24" s="555"/>
      <c r="B24" s="216" t="s">
        <v>63</v>
      </c>
      <c r="C24" s="210">
        <v>80</v>
      </c>
      <c r="D24" s="211">
        <v>79</v>
      </c>
      <c r="E24" s="211">
        <v>1</v>
      </c>
      <c r="F24" s="212">
        <f t="shared" si="11"/>
        <v>6320</v>
      </c>
      <c r="G24" s="212">
        <f t="shared" si="12"/>
        <v>0</v>
      </c>
      <c r="H24" s="212">
        <v>0</v>
      </c>
      <c r="I24" s="213">
        <f t="shared" si="13"/>
        <v>6320</v>
      </c>
      <c r="J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</row>
    <row r="25" spans="1:27" ht="15.75" customHeight="1" thickBot="1">
      <c r="A25" s="551">
        <v>46284</v>
      </c>
      <c r="B25" s="214" t="s">
        <v>64</v>
      </c>
      <c r="C25" s="205">
        <v>3700</v>
      </c>
      <c r="D25" s="206">
        <v>75</v>
      </c>
      <c r="E25" s="206">
        <v>1</v>
      </c>
      <c r="F25" s="207">
        <f>D25*E25*C25</f>
        <v>277500</v>
      </c>
      <c r="G25" s="207">
        <f>F25*(0/100)</f>
        <v>0</v>
      </c>
      <c r="H25" s="207">
        <f>F25*3.5/100</f>
        <v>9712.5</v>
      </c>
      <c r="I25" s="208">
        <f>SUM(F25:H25)</f>
        <v>287212.5</v>
      </c>
      <c r="J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</row>
    <row r="26" spans="1:27" ht="23.25" customHeight="1" thickBot="1">
      <c r="A26" s="551"/>
      <c r="B26" s="215" t="s">
        <v>65</v>
      </c>
      <c r="C26" s="45">
        <v>3700</v>
      </c>
      <c r="D26" s="46">
        <v>1</v>
      </c>
      <c r="E26" s="46">
        <v>1</v>
      </c>
      <c r="F26" s="47">
        <f>D26*E26*C26</f>
        <v>3700</v>
      </c>
      <c r="G26" s="47">
        <f>F26*(0/100)</f>
        <v>0</v>
      </c>
      <c r="H26" s="47">
        <f>F26*3.5/100</f>
        <v>129.5</v>
      </c>
      <c r="I26" s="209">
        <f>SUM(F26:H26)</f>
        <v>3829.5</v>
      </c>
      <c r="J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</row>
    <row r="27" spans="1:27" ht="15.75" customHeight="1" thickBot="1">
      <c r="A27" s="551"/>
      <c r="B27" s="215" t="s">
        <v>66</v>
      </c>
      <c r="C27" s="45">
        <v>3700</v>
      </c>
      <c r="D27" s="46">
        <v>1</v>
      </c>
      <c r="E27" s="46">
        <v>1</v>
      </c>
      <c r="F27" s="47">
        <f>D27*E27*C27</f>
        <v>3700</v>
      </c>
      <c r="G27" s="47">
        <f>F27*(0/100)</f>
        <v>0</v>
      </c>
      <c r="H27" s="47">
        <f>F27*3.5/100</f>
        <v>129.5</v>
      </c>
      <c r="I27" s="209">
        <f>SUM(F27:H27)</f>
        <v>3829.5</v>
      </c>
      <c r="J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</row>
    <row r="28" spans="1:27" ht="15.75" customHeight="1" thickBot="1">
      <c r="A28" s="551"/>
      <c r="B28" s="215" t="s">
        <v>62</v>
      </c>
      <c r="C28" s="45">
        <v>60</v>
      </c>
      <c r="D28" s="46">
        <v>77</v>
      </c>
      <c r="E28" s="46">
        <v>1</v>
      </c>
      <c r="F28" s="47">
        <f t="shared" si="7"/>
        <v>4620</v>
      </c>
      <c r="G28" s="47">
        <f t="shared" si="8"/>
        <v>0</v>
      </c>
      <c r="H28" s="47">
        <v>0</v>
      </c>
      <c r="I28" s="209">
        <f t="shared" si="10"/>
        <v>4620</v>
      </c>
      <c r="J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</row>
    <row r="29" spans="1:27" ht="14.45" thickBot="1">
      <c r="A29" s="548"/>
      <c r="B29" s="216" t="s">
        <v>63</v>
      </c>
      <c r="C29" s="210">
        <v>80</v>
      </c>
      <c r="D29" s="211">
        <v>79</v>
      </c>
      <c r="E29" s="211">
        <v>1</v>
      </c>
      <c r="F29" s="212">
        <f t="shared" si="7"/>
        <v>6320</v>
      </c>
      <c r="G29" s="212">
        <f t="shared" si="8"/>
        <v>0</v>
      </c>
      <c r="H29" s="212">
        <v>0</v>
      </c>
      <c r="I29" s="213">
        <f t="shared" si="10"/>
        <v>6320</v>
      </c>
      <c r="J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</row>
    <row r="30" spans="1:27" ht="13.5" customHeight="1" thickBot="1">
      <c r="B30" s="48" t="s">
        <v>67</v>
      </c>
      <c r="C30" s="39"/>
      <c r="D30" s="29"/>
      <c r="E30" s="29"/>
      <c r="F30" s="49">
        <f>SUM(F17:F29)</f>
        <v>603200</v>
      </c>
      <c r="G30" s="49">
        <f>SUM(G17:G29)</f>
        <v>0</v>
      </c>
      <c r="H30" s="49">
        <f>SUM(H17:H29)</f>
        <v>20331.5</v>
      </c>
      <c r="I30" s="49">
        <f>SUM(I17:I29)</f>
        <v>623531.5</v>
      </c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</row>
    <row r="31" spans="1:27" ht="13.5" customHeight="1" thickBot="1">
      <c r="B31" s="2"/>
      <c r="C31" s="39"/>
      <c r="D31" s="29"/>
      <c r="E31" s="29"/>
      <c r="F31" s="39"/>
      <c r="G31" s="39"/>
      <c r="H31" s="39"/>
      <c r="I31" s="3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</row>
    <row r="32" spans="1:27" ht="13.5" customHeight="1" thickBot="1">
      <c r="A32" s="43"/>
      <c r="B32" s="139" t="s">
        <v>68</v>
      </c>
      <c r="C32" s="43" t="s">
        <v>69</v>
      </c>
      <c r="D32" s="43"/>
      <c r="E32" s="43"/>
      <c r="F32" s="43"/>
      <c r="G32" s="43"/>
      <c r="H32" s="43"/>
      <c r="I32" s="43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</row>
    <row r="33" spans="1:27">
      <c r="A33" s="547">
        <v>46282</v>
      </c>
      <c r="B33" s="169" t="s">
        <v>70</v>
      </c>
      <c r="C33" s="45">
        <v>764</v>
      </c>
      <c r="D33" s="46">
        <v>3</v>
      </c>
      <c r="E33" s="46">
        <v>1</v>
      </c>
      <c r="F33" s="47">
        <f t="shared" ref="F33:F37" si="14">C33*D33*E33</f>
        <v>2292</v>
      </c>
      <c r="G33" s="47">
        <f t="shared" ref="G33:G37" si="15">F33*15%</f>
        <v>343.8</v>
      </c>
      <c r="H33" s="47">
        <v>0</v>
      </c>
      <c r="I33" s="47">
        <f t="shared" ref="I33:I37" si="16">SUM(F33:H33)</f>
        <v>2635.8</v>
      </c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</row>
    <row r="34" spans="1:27">
      <c r="A34" s="548"/>
      <c r="B34" s="169" t="s">
        <v>71</v>
      </c>
      <c r="C34" s="45">
        <v>917</v>
      </c>
      <c r="D34" s="46">
        <v>3</v>
      </c>
      <c r="E34" s="46">
        <v>1</v>
      </c>
      <c r="F34" s="47">
        <f t="shared" si="14"/>
        <v>2751</v>
      </c>
      <c r="G34" s="47">
        <f t="shared" si="15"/>
        <v>412.65</v>
      </c>
      <c r="H34" s="47">
        <v>0</v>
      </c>
      <c r="I34" s="47">
        <f t="shared" si="16"/>
        <v>3163.65</v>
      </c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</row>
    <row r="35" spans="1:27">
      <c r="A35" s="547">
        <v>46283</v>
      </c>
      <c r="B35" s="169" t="s">
        <v>72</v>
      </c>
      <c r="C35" s="45">
        <v>459</v>
      </c>
      <c r="D35" s="46">
        <v>3</v>
      </c>
      <c r="E35" s="46">
        <v>1</v>
      </c>
      <c r="F35" s="47">
        <f t="shared" si="14"/>
        <v>1377</v>
      </c>
      <c r="G35" s="47">
        <f t="shared" si="15"/>
        <v>206.54999999999998</v>
      </c>
      <c r="H35" s="47">
        <v>0</v>
      </c>
      <c r="I35" s="47">
        <f t="shared" si="16"/>
        <v>1583.55</v>
      </c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</row>
    <row r="36" spans="1:27">
      <c r="A36" s="551"/>
      <c r="B36" s="169" t="s">
        <v>148</v>
      </c>
      <c r="C36" s="45">
        <v>385</v>
      </c>
      <c r="D36" s="46">
        <v>20</v>
      </c>
      <c r="E36" s="46">
        <v>1</v>
      </c>
      <c r="F36" s="47">
        <f t="shared" ref="F36" si="17">C36*D36*E36</f>
        <v>7700</v>
      </c>
      <c r="G36" s="47">
        <f t="shared" ref="G36" si="18">F36*15%</f>
        <v>1155</v>
      </c>
      <c r="H36" s="47">
        <v>0</v>
      </c>
      <c r="I36" s="47">
        <f t="shared" ref="I36" si="19">SUM(F36:H36)</f>
        <v>8855</v>
      </c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</row>
    <row r="37" spans="1:27" ht="31.9" customHeight="1" thickBot="1">
      <c r="A37" s="551"/>
      <c r="B37" s="169" t="s">
        <v>74</v>
      </c>
      <c r="C37" s="45">
        <v>595</v>
      </c>
      <c r="D37" s="46">
        <v>1</v>
      </c>
      <c r="E37" s="46">
        <v>1</v>
      </c>
      <c r="F37" s="47">
        <f t="shared" si="14"/>
        <v>595</v>
      </c>
      <c r="G37" s="47">
        <f t="shared" si="15"/>
        <v>89.25</v>
      </c>
      <c r="H37" s="47">
        <v>0</v>
      </c>
      <c r="I37" s="47">
        <f t="shared" si="16"/>
        <v>684.25</v>
      </c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</row>
    <row r="38" spans="1:27" ht="26.45">
      <c r="A38" s="551"/>
      <c r="B38" s="169" t="s">
        <v>75</v>
      </c>
      <c r="C38" s="170">
        <v>625</v>
      </c>
      <c r="D38" s="46">
        <v>77</v>
      </c>
      <c r="E38" s="46">
        <v>1</v>
      </c>
      <c r="F38" s="47">
        <f t="shared" ref="F38:F58" si="20">C38*D38*E38</f>
        <v>48125</v>
      </c>
      <c r="G38" s="47">
        <f t="shared" ref="G38" si="21">F38*15%</f>
        <v>7218.75</v>
      </c>
      <c r="H38" s="47">
        <v>0</v>
      </c>
      <c r="I38" s="47">
        <f t="shared" ref="I38:I58" si="22">SUM(F38:H38)</f>
        <v>55343.75</v>
      </c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</row>
    <row r="39" spans="1:27" ht="21" customHeight="1" thickBot="1">
      <c r="A39" s="551"/>
      <c r="B39" s="169" t="s">
        <v>76</v>
      </c>
      <c r="C39" s="45">
        <v>260</v>
      </c>
      <c r="D39" s="46">
        <v>79</v>
      </c>
      <c r="E39" s="46">
        <v>1</v>
      </c>
      <c r="F39" s="47">
        <f t="shared" si="20"/>
        <v>20540</v>
      </c>
      <c r="G39" s="47">
        <f t="shared" ref="G39:G47" si="23">F39*15%</f>
        <v>3081</v>
      </c>
      <c r="H39" s="47">
        <v>0</v>
      </c>
      <c r="I39" s="47">
        <f t="shared" si="22"/>
        <v>23621</v>
      </c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</row>
    <row r="40" spans="1:27" ht="34.15" customHeight="1" thickBot="1">
      <c r="A40" s="551"/>
      <c r="B40" s="169" t="s">
        <v>77</v>
      </c>
      <c r="C40" s="45">
        <v>310</v>
      </c>
      <c r="D40" s="46">
        <v>79</v>
      </c>
      <c r="E40" s="46">
        <v>1</v>
      </c>
      <c r="F40" s="47">
        <f t="shared" ref="F40" si="24">C40*D40*E40</f>
        <v>24490</v>
      </c>
      <c r="G40" s="47">
        <f t="shared" si="23"/>
        <v>3673.5</v>
      </c>
      <c r="H40" s="47">
        <v>0</v>
      </c>
      <c r="I40" s="47">
        <f t="shared" ref="I40" si="25">SUM(F40:H40)</f>
        <v>28163.5</v>
      </c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</row>
    <row r="41" spans="1:27" ht="39" customHeight="1" thickBot="1">
      <c r="A41" s="551"/>
      <c r="B41" s="169" t="s">
        <v>78</v>
      </c>
      <c r="C41" s="170">
        <v>625</v>
      </c>
      <c r="D41" s="46">
        <v>79</v>
      </c>
      <c r="E41" s="46">
        <v>1</v>
      </c>
      <c r="F41" s="47">
        <f t="shared" si="20"/>
        <v>49375</v>
      </c>
      <c r="G41" s="47">
        <f t="shared" si="23"/>
        <v>7406.25</v>
      </c>
      <c r="H41" s="47">
        <v>0</v>
      </c>
      <c r="I41" s="47">
        <f t="shared" si="22"/>
        <v>56781.25</v>
      </c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</row>
    <row r="42" spans="1:27" ht="14.45" customHeight="1" thickBot="1">
      <c r="A42" s="551"/>
      <c r="B42" s="169" t="s">
        <v>79</v>
      </c>
      <c r="C42" s="45">
        <v>335</v>
      </c>
      <c r="D42" s="46">
        <v>79</v>
      </c>
      <c r="E42" s="46">
        <v>1</v>
      </c>
      <c r="F42" s="47">
        <f t="shared" si="20"/>
        <v>26465</v>
      </c>
      <c r="G42" s="47">
        <f t="shared" si="23"/>
        <v>3969.75</v>
      </c>
      <c r="H42" s="47">
        <v>0</v>
      </c>
      <c r="I42" s="47">
        <f t="shared" si="22"/>
        <v>30434.75</v>
      </c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</row>
    <row r="43" spans="1:27" ht="14.45" customHeight="1" thickBot="1">
      <c r="A43" s="551"/>
      <c r="B43" s="169" t="s">
        <v>149</v>
      </c>
      <c r="C43" s="45">
        <v>162</v>
      </c>
      <c r="D43" s="46">
        <v>79</v>
      </c>
      <c r="E43" s="46">
        <v>1</v>
      </c>
      <c r="F43" s="47">
        <f t="shared" si="20"/>
        <v>12798</v>
      </c>
      <c r="G43" s="47">
        <f t="shared" si="23"/>
        <v>1919.6999999999998</v>
      </c>
      <c r="H43" s="47">
        <v>0</v>
      </c>
      <c r="I43" s="47">
        <f t="shared" si="22"/>
        <v>14717.7</v>
      </c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</row>
    <row r="44" spans="1:27" ht="14.45" customHeight="1" thickBot="1">
      <c r="A44" s="548"/>
      <c r="B44" s="169" t="s">
        <v>81</v>
      </c>
      <c r="C44" s="45">
        <v>85</v>
      </c>
      <c r="D44" s="46">
        <v>0</v>
      </c>
      <c r="E44" s="46">
        <v>2</v>
      </c>
      <c r="F44" s="47">
        <f t="shared" si="20"/>
        <v>0</v>
      </c>
      <c r="G44" s="47">
        <f t="shared" si="23"/>
        <v>0</v>
      </c>
      <c r="H44" s="47">
        <v>0</v>
      </c>
      <c r="I44" s="47">
        <f t="shared" si="22"/>
        <v>0</v>
      </c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</row>
    <row r="45" spans="1:27" ht="14.45" thickBot="1">
      <c r="A45" s="547">
        <v>46284</v>
      </c>
      <c r="B45" s="169" t="s">
        <v>82</v>
      </c>
      <c r="C45" s="45">
        <v>405</v>
      </c>
      <c r="D45" s="46">
        <v>79</v>
      </c>
      <c r="E45" s="46">
        <v>1</v>
      </c>
      <c r="F45" s="47">
        <f t="shared" si="20"/>
        <v>31995</v>
      </c>
      <c r="G45" s="47">
        <f t="shared" si="23"/>
        <v>4799.25</v>
      </c>
      <c r="H45" s="47">
        <v>0</v>
      </c>
      <c r="I45" s="47">
        <f t="shared" si="22"/>
        <v>36794.25</v>
      </c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</row>
    <row r="46" spans="1:27" ht="40.15" thickBot="1">
      <c r="A46" s="551"/>
      <c r="B46" s="169" t="s">
        <v>83</v>
      </c>
      <c r="C46" s="45">
        <v>535</v>
      </c>
      <c r="D46" s="46">
        <v>79</v>
      </c>
      <c r="E46" s="46">
        <v>1</v>
      </c>
      <c r="F46" s="47">
        <f t="shared" si="20"/>
        <v>42265</v>
      </c>
      <c r="G46" s="47">
        <f t="shared" si="23"/>
        <v>6339.75</v>
      </c>
      <c r="H46" s="47">
        <v>0</v>
      </c>
      <c r="I46" s="47">
        <f t="shared" si="22"/>
        <v>48604.75</v>
      </c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</row>
    <row r="47" spans="1:27" ht="14.45" thickBot="1">
      <c r="A47" s="551"/>
      <c r="B47" s="169" t="s">
        <v>84</v>
      </c>
      <c r="C47" s="45">
        <v>190</v>
      </c>
      <c r="D47" s="46">
        <v>79</v>
      </c>
      <c r="E47" s="46">
        <v>1</v>
      </c>
      <c r="F47" s="47">
        <f t="shared" ref="F47:F48" si="26">C47*D47*E47</f>
        <v>15010</v>
      </c>
      <c r="G47" s="47">
        <f t="shared" si="23"/>
        <v>2251.5</v>
      </c>
      <c r="H47" s="47">
        <v>0</v>
      </c>
      <c r="I47" s="47">
        <f t="shared" ref="I47:I48" si="27">SUM(F47:H47)</f>
        <v>17261.5</v>
      </c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</row>
    <row r="48" spans="1:27" ht="14.45" thickBot="1">
      <c r="A48" s="551"/>
      <c r="B48" s="169" t="s">
        <v>85</v>
      </c>
      <c r="C48" s="45">
        <v>140</v>
      </c>
      <c r="D48" s="46">
        <v>79</v>
      </c>
      <c r="E48" s="46">
        <v>1</v>
      </c>
      <c r="F48" s="47">
        <f t="shared" si="26"/>
        <v>11060</v>
      </c>
      <c r="G48" s="47">
        <f t="shared" ref="G48" si="28">F48*15%</f>
        <v>1659</v>
      </c>
      <c r="H48" s="47">
        <v>0</v>
      </c>
      <c r="I48" s="47">
        <f t="shared" si="27"/>
        <v>12719</v>
      </c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</row>
    <row r="49" spans="1:27" ht="31.15" customHeight="1" thickBot="1">
      <c r="A49" s="551"/>
      <c r="B49" s="169" t="s">
        <v>75</v>
      </c>
      <c r="C49" s="170">
        <v>625</v>
      </c>
      <c r="D49" s="46">
        <v>79</v>
      </c>
      <c r="E49" s="46">
        <v>1</v>
      </c>
      <c r="F49" s="47">
        <f t="shared" si="20"/>
        <v>49375</v>
      </c>
      <c r="G49" s="47">
        <f t="shared" ref="G49" si="29">F49*15%</f>
        <v>7406.25</v>
      </c>
      <c r="H49" s="47">
        <v>0</v>
      </c>
      <c r="I49" s="47">
        <f t="shared" si="22"/>
        <v>56781.25</v>
      </c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</row>
    <row r="50" spans="1:27" ht="14.45" thickBot="1">
      <c r="A50" s="551"/>
      <c r="B50" s="169" t="s">
        <v>86</v>
      </c>
      <c r="C50" s="45">
        <v>260</v>
      </c>
      <c r="D50" s="46">
        <v>79</v>
      </c>
      <c r="E50" s="46">
        <v>1</v>
      </c>
      <c r="F50" s="47">
        <f t="shared" si="20"/>
        <v>20540</v>
      </c>
      <c r="G50" s="47">
        <f>F50*15%</f>
        <v>3081</v>
      </c>
      <c r="H50" s="47">
        <v>0</v>
      </c>
      <c r="I50" s="47">
        <f t="shared" si="22"/>
        <v>23621</v>
      </c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</row>
    <row r="51" spans="1:27" ht="33.6" customHeight="1" thickBot="1">
      <c r="A51" s="551"/>
      <c r="B51" s="169" t="s">
        <v>87</v>
      </c>
      <c r="C51" s="45">
        <v>250</v>
      </c>
      <c r="D51" s="46">
        <v>79</v>
      </c>
      <c r="E51" s="46">
        <v>1</v>
      </c>
      <c r="F51" s="47">
        <f t="shared" ref="F51:F52" si="30">C51*D51*E51</f>
        <v>19750</v>
      </c>
      <c r="G51" s="47">
        <f t="shared" ref="G51:G52" si="31">F51*15%</f>
        <v>2962.5</v>
      </c>
      <c r="H51" s="47">
        <v>0</v>
      </c>
      <c r="I51" s="47">
        <f t="shared" ref="I51:I52" si="32">SUM(F51:H51)</f>
        <v>22712.5</v>
      </c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</row>
    <row r="52" spans="1:27" ht="14.45" thickBot="1">
      <c r="A52" s="551"/>
      <c r="B52" s="169" t="s">
        <v>88</v>
      </c>
      <c r="C52" s="45">
        <v>45</v>
      </c>
      <c r="D52" s="46">
        <v>79</v>
      </c>
      <c r="E52" s="46">
        <v>1</v>
      </c>
      <c r="F52" s="47">
        <f t="shared" si="30"/>
        <v>3555</v>
      </c>
      <c r="G52" s="47">
        <f t="shared" si="31"/>
        <v>533.25</v>
      </c>
      <c r="H52" s="47">
        <v>0</v>
      </c>
      <c r="I52" s="47">
        <f t="shared" si="32"/>
        <v>4088.25</v>
      </c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</row>
    <row r="53" spans="1:27" ht="33.6" customHeight="1" thickBot="1">
      <c r="A53" s="551"/>
      <c r="B53" s="169" t="s">
        <v>89</v>
      </c>
      <c r="C53" s="45">
        <v>595</v>
      </c>
      <c r="D53" s="46">
        <v>2</v>
      </c>
      <c r="E53" s="46">
        <v>1</v>
      </c>
      <c r="F53" s="47">
        <f t="shared" ref="F53" si="33">C53*D53*E53</f>
        <v>1190</v>
      </c>
      <c r="G53" s="47">
        <f t="shared" ref="G53" si="34">F53*15%</f>
        <v>178.5</v>
      </c>
      <c r="H53" s="47">
        <v>0</v>
      </c>
      <c r="I53" s="47">
        <f t="shared" ref="I53" si="35">SUM(F53:H53)</f>
        <v>1368.5</v>
      </c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</row>
    <row r="54" spans="1:27" ht="264.60000000000002" thickBot="1">
      <c r="A54" s="551"/>
      <c r="B54" s="169" t="s">
        <v>90</v>
      </c>
      <c r="C54" s="45">
        <v>680</v>
      </c>
      <c r="D54" s="46">
        <v>79</v>
      </c>
      <c r="E54" s="46">
        <v>1</v>
      </c>
      <c r="F54" s="47">
        <f t="shared" si="20"/>
        <v>53720</v>
      </c>
      <c r="G54" s="47">
        <f>F54*15%</f>
        <v>8058</v>
      </c>
      <c r="H54" s="47">
        <v>0</v>
      </c>
      <c r="I54" s="47">
        <f t="shared" si="22"/>
        <v>61778</v>
      </c>
      <c r="J54" s="197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</row>
    <row r="55" spans="1:27" ht="14.45" thickBot="1">
      <c r="A55" s="551"/>
      <c r="B55" s="169" t="s">
        <v>91</v>
      </c>
      <c r="C55" s="45">
        <v>335</v>
      </c>
      <c r="D55" s="46">
        <v>79</v>
      </c>
      <c r="E55" s="46">
        <v>1</v>
      </c>
      <c r="F55" s="47">
        <f t="shared" si="20"/>
        <v>26465</v>
      </c>
      <c r="G55" s="47">
        <f>F55*15%</f>
        <v>3969.75</v>
      </c>
      <c r="H55" s="47">
        <v>0</v>
      </c>
      <c r="I55" s="47">
        <f t="shared" si="22"/>
        <v>30434.75</v>
      </c>
      <c r="J55" s="197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</row>
    <row r="56" spans="1:27" ht="14.45" customHeight="1" thickBot="1">
      <c r="A56" s="551"/>
      <c r="B56" s="169" t="s">
        <v>149</v>
      </c>
      <c r="C56" s="45">
        <v>162</v>
      </c>
      <c r="D56" s="46">
        <v>79</v>
      </c>
      <c r="E56" s="46">
        <v>1</v>
      </c>
      <c r="F56" s="47">
        <f t="shared" ref="F56:F57" si="36">C56*D56*E56</f>
        <v>12798</v>
      </c>
      <c r="G56" s="47">
        <f>F56*15%</f>
        <v>1919.6999999999998</v>
      </c>
      <c r="H56" s="47">
        <v>0</v>
      </c>
      <c r="I56" s="47">
        <f t="shared" ref="I56:I57" si="37">SUM(F56:H56)</f>
        <v>14717.7</v>
      </c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</row>
    <row r="57" spans="1:27" ht="14.45" customHeight="1" thickBot="1">
      <c r="A57" s="548"/>
      <c r="B57" s="169" t="s">
        <v>81</v>
      </c>
      <c r="C57" s="45">
        <v>85</v>
      </c>
      <c r="D57" s="46">
        <v>0</v>
      </c>
      <c r="E57" s="46">
        <v>2</v>
      </c>
      <c r="F57" s="47">
        <f t="shared" si="36"/>
        <v>0</v>
      </c>
      <c r="G57" s="47">
        <f>F57*15%</f>
        <v>0</v>
      </c>
      <c r="H57" s="47">
        <v>0</v>
      </c>
      <c r="I57" s="47">
        <f t="shared" si="37"/>
        <v>0</v>
      </c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</row>
    <row r="58" spans="1:27" ht="14.45" thickBot="1">
      <c r="A58" s="190">
        <v>46285</v>
      </c>
      <c r="B58" s="169" t="s">
        <v>92</v>
      </c>
      <c r="C58" s="45">
        <v>405</v>
      </c>
      <c r="D58" s="46">
        <v>79</v>
      </c>
      <c r="E58" s="46">
        <v>1</v>
      </c>
      <c r="F58" s="47">
        <f t="shared" si="20"/>
        <v>31995</v>
      </c>
      <c r="G58" s="47">
        <f>F58*15%</f>
        <v>4799.25</v>
      </c>
      <c r="H58" s="47">
        <v>0</v>
      </c>
      <c r="I58" s="47">
        <f t="shared" si="22"/>
        <v>36794.25</v>
      </c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</row>
    <row r="59" spans="1:27" ht="13.5" customHeight="1" thickBot="1">
      <c r="A59" s="128"/>
      <c r="B59" s="48" t="s">
        <v>67</v>
      </c>
      <c r="C59" s="39"/>
      <c r="D59" s="29"/>
      <c r="E59" s="29"/>
      <c r="F59" s="49">
        <f>SUM(F33:F58)</f>
        <v>516226</v>
      </c>
      <c r="G59" s="49">
        <f>SUM(G33:G58)</f>
        <v>77433.899999999994</v>
      </c>
      <c r="H59" s="49">
        <f>SUM(H33:H58)</f>
        <v>0</v>
      </c>
      <c r="I59" s="49">
        <f>SUM(I33:I58)</f>
        <v>593659.89999999991</v>
      </c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</row>
    <row r="60" spans="1:27" ht="13.5" customHeight="1" thickBot="1">
      <c r="B60" s="2"/>
      <c r="C60" s="39"/>
      <c r="D60" s="29"/>
      <c r="E60" s="29"/>
      <c r="F60" s="39"/>
      <c r="G60" s="39"/>
      <c r="H60" s="39"/>
      <c r="I60" s="3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</row>
    <row r="61" spans="1:27" ht="13.5" customHeight="1" thickBot="1">
      <c r="A61" s="43"/>
      <c r="B61" s="42" t="s">
        <v>93</v>
      </c>
      <c r="C61" s="52"/>
      <c r="D61" s="43"/>
      <c r="E61" s="43"/>
      <c r="F61" s="43"/>
      <c r="G61" s="43"/>
      <c r="H61" s="43"/>
      <c r="I61" s="43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</row>
    <row r="62" spans="1:27" ht="13.5" customHeight="1" thickBot="1">
      <c r="A62" s="165">
        <v>46282</v>
      </c>
      <c r="B62" s="184" t="s">
        <v>94</v>
      </c>
      <c r="C62" s="162">
        <v>0</v>
      </c>
      <c r="D62" s="46">
        <v>1</v>
      </c>
      <c r="E62" s="46">
        <v>1</v>
      </c>
      <c r="F62" s="47">
        <v>0</v>
      </c>
      <c r="G62" s="47">
        <v>0</v>
      </c>
      <c r="H62" s="47">
        <v>0</v>
      </c>
      <c r="I62" s="47">
        <f>SUM(F62:H62)</f>
        <v>0</v>
      </c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</row>
    <row r="63" spans="1:27" ht="53.45" thickBot="1">
      <c r="A63" s="547">
        <v>46283</v>
      </c>
      <c r="B63" s="193" t="s">
        <v>95</v>
      </c>
      <c r="C63" s="162">
        <v>0</v>
      </c>
      <c r="D63" s="46">
        <v>1</v>
      </c>
      <c r="E63" s="46">
        <v>1</v>
      </c>
      <c r="F63" s="47">
        <v>0</v>
      </c>
      <c r="G63" s="47">
        <v>0</v>
      </c>
      <c r="H63" s="47">
        <v>0</v>
      </c>
      <c r="I63" s="47">
        <f>SUM(F63:H63)</f>
        <v>0</v>
      </c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</row>
    <row r="64" spans="1:27" ht="19.149999999999999" customHeight="1" thickBot="1">
      <c r="A64" s="548"/>
      <c r="B64" s="193" t="s">
        <v>96</v>
      </c>
      <c r="C64" s="162"/>
      <c r="D64" s="46"/>
      <c r="E64" s="46"/>
      <c r="F64" s="47"/>
      <c r="G64" s="47"/>
      <c r="H64" s="47"/>
      <c r="I64" s="47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</row>
    <row r="65" spans="1:27" ht="53.45" thickBot="1">
      <c r="A65" s="547">
        <v>46284</v>
      </c>
      <c r="B65" s="193" t="s">
        <v>97</v>
      </c>
      <c r="C65" s="162">
        <v>0</v>
      </c>
      <c r="D65" s="46">
        <v>1</v>
      </c>
      <c r="E65" s="46">
        <v>1</v>
      </c>
      <c r="F65" s="47">
        <v>0</v>
      </c>
      <c r="G65" s="47">
        <v>0</v>
      </c>
      <c r="H65" s="47">
        <v>0</v>
      </c>
      <c r="I65" s="47">
        <f>SUM(F65:H65)</f>
        <v>0</v>
      </c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</row>
    <row r="66" spans="1:27" ht="20.45" customHeight="1" thickBot="1">
      <c r="A66" s="548"/>
      <c r="B66" s="193" t="s">
        <v>96</v>
      </c>
      <c r="C66" s="162"/>
      <c r="D66" s="46"/>
      <c r="E66" s="46"/>
      <c r="F66" s="47"/>
      <c r="G66" s="47"/>
      <c r="H66" s="47"/>
      <c r="I66" s="47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</row>
    <row r="67" spans="1:27" ht="13.5" customHeight="1" thickBot="1">
      <c r="A67" s="128"/>
      <c r="B67" s="48" t="s">
        <v>67</v>
      </c>
      <c r="C67" s="163"/>
      <c r="D67" s="164"/>
      <c r="E67" s="164"/>
      <c r="F67" s="49">
        <f>SUM(F62:F66)</f>
        <v>0</v>
      </c>
      <c r="G67" s="49">
        <f>SUM(G62:G66)</f>
        <v>0</v>
      </c>
      <c r="H67" s="49">
        <f>SUM(H62:H66)</f>
        <v>0</v>
      </c>
      <c r="I67" s="49">
        <f>SUM(I62:I66)</f>
        <v>0</v>
      </c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</row>
    <row r="68" spans="1:27" ht="13.5" customHeight="1" thickBot="1">
      <c r="B68" s="2"/>
      <c r="C68" s="39"/>
      <c r="D68" s="29"/>
      <c r="E68" s="29"/>
      <c r="F68" s="39"/>
      <c r="G68" s="39"/>
      <c r="H68" s="39"/>
      <c r="I68" s="3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</row>
    <row r="69" spans="1:27" ht="13.5" customHeight="1" thickBot="1">
      <c r="A69" s="43"/>
      <c r="B69" s="139" t="s">
        <v>28</v>
      </c>
      <c r="C69" s="60"/>
      <c r="D69" s="138"/>
      <c r="E69" s="138"/>
      <c r="F69" s="138"/>
      <c r="G69" s="138"/>
      <c r="H69" s="138"/>
      <c r="I69" s="138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</row>
    <row r="70" spans="1:27" ht="14.45" thickBot="1">
      <c r="A70" s="194" t="s">
        <v>98</v>
      </c>
      <c r="B70" s="129" t="s">
        <v>99</v>
      </c>
      <c r="C70" s="45">
        <v>0</v>
      </c>
      <c r="D70" s="46"/>
      <c r="E70" s="46"/>
      <c r="F70" s="47">
        <f>C70*D70*E70</f>
        <v>0</v>
      </c>
      <c r="G70" s="47">
        <v>0</v>
      </c>
      <c r="H70" s="47">
        <v>0</v>
      </c>
      <c r="I70" s="47">
        <f>SUM(F70:H70)</f>
        <v>0</v>
      </c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</row>
    <row r="71" spans="1:27" ht="13.5" customHeight="1" thickBot="1">
      <c r="B71" s="56" t="s">
        <v>67</v>
      </c>
      <c r="C71" s="39"/>
      <c r="D71" s="29"/>
      <c r="E71" s="29"/>
      <c r="F71" s="54">
        <f>SUM(F70:F70)</f>
        <v>0</v>
      </c>
      <c r="G71" s="54">
        <f>SUM(G70:G70)</f>
        <v>0</v>
      </c>
      <c r="H71" s="54">
        <f>SUM(H70:H70)</f>
        <v>0</v>
      </c>
      <c r="I71" s="54">
        <f>SUM(I70:I70)</f>
        <v>0</v>
      </c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</row>
    <row r="72" spans="1:27" ht="13.5" customHeight="1" thickBot="1">
      <c r="B72" s="129"/>
      <c r="C72" s="39"/>
      <c r="D72" s="29"/>
      <c r="E72" s="29"/>
      <c r="F72" s="39"/>
      <c r="G72" s="39"/>
      <c r="H72" s="39"/>
      <c r="I72" s="3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</row>
    <row r="73" spans="1:27" ht="13.5" customHeight="1" thickBot="1">
      <c r="A73" s="138"/>
      <c r="B73" s="56" t="s">
        <v>29</v>
      </c>
      <c r="C73" s="141"/>
      <c r="D73" s="142"/>
      <c r="E73" s="142"/>
      <c r="F73" s="142"/>
      <c r="G73" s="142"/>
      <c r="H73" s="142"/>
      <c r="I73" s="142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</row>
    <row r="74" spans="1:27" ht="13.5" customHeight="1" thickBot="1">
      <c r="B74" s="55"/>
      <c r="C74" s="50"/>
      <c r="D74" s="46"/>
      <c r="E74" s="46"/>
      <c r="F74" s="47">
        <f t="shared" ref="F74" si="38">C74*D74*E74</f>
        <v>0</v>
      </c>
      <c r="G74" s="47"/>
      <c r="H74" s="47"/>
      <c r="I74" s="47">
        <f t="shared" ref="I74" si="39">SUM(F74:H74)</f>
        <v>0</v>
      </c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</row>
    <row r="75" spans="1:27" ht="13.5" customHeight="1">
      <c r="B75" s="56" t="s">
        <v>67</v>
      </c>
      <c r="C75" s="39"/>
      <c r="D75" s="29"/>
      <c r="E75" s="29"/>
      <c r="F75" s="57">
        <f>SUM(F74:F74)</f>
        <v>0</v>
      </c>
      <c r="G75" s="57">
        <f>SUM(G74:G74)</f>
        <v>0</v>
      </c>
      <c r="H75" s="57">
        <f>SUM(H74:H74)</f>
        <v>0</v>
      </c>
      <c r="I75" s="57">
        <f>SUM(I74:I74)</f>
        <v>0</v>
      </c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</row>
    <row r="76" spans="1:27" ht="13.5" customHeight="1" thickBot="1">
      <c r="B76" s="39"/>
      <c r="C76" s="39"/>
      <c r="D76" s="29"/>
      <c r="E76" s="29"/>
      <c r="F76" s="58"/>
      <c r="G76" s="58"/>
      <c r="H76" s="58"/>
      <c r="I76" s="58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</row>
    <row r="77" spans="1:27" ht="13.5" customHeight="1" thickBot="1">
      <c r="A77" s="138"/>
      <c r="B77" s="140" t="s">
        <v>30</v>
      </c>
      <c r="C77" s="141"/>
      <c r="D77" s="142"/>
      <c r="E77" s="142"/>
      <c r="F77" s="142"/>
      <c r="G77" s="142"/>
      <c r="H77" s="142"/>
      <c r="I77" s="142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</row>
    <row r="78" spans="1:27" ht="13.5" customHeight="1" thickBot="1">
      <c r="B78" s="55"/>
      <c r="C78" s="50"/>
      <c r="D78" s="46"/>
      <c r="E78" s="46"/>
      <c r="F78" s="47">
        <f t="shared" ref="F78" si="40">C78*D78*E78</f>
        <v>0</v>
      </c>
      <c r="G78" s="47"/>
      <c r="H78" s="47"/>
      <c r="I78" s="47">
        <f t="shared" ref="I78" si="41">SUM(F78:H78)</f>
        <v>0</v>
      </c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</row>
    <row r="79" spans="1:27" ht="13.5" customHeight="1">
      <c r="B79" s="56" t="s">
        <v>67</v>
      </c>
      <c r="C79" s="39"/>
      <c r="D79" s="29"/>
      <c r="E79" s="29"/>
      <c r="F79" s="57">
        <f>SUM(F78:F78)</f>
        <v>0</v>
      </c>
      <c r="G79" s="57">
        <f>SUM(G78:G78)</f>
        <v>0</v>
      </c>
      <c r="H79" s="57">
        <f>SUM(H78:H78)</f>
        <v>0</v>
      </c>
      <c r="I79" s="57">
        <f>SUM(I78:I78)</f>
        <v>0</v>
      </c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</row>
    <row r="80" spans="1:27" ht="13.5" customHeight="1" thickBot="1">
      <c r="B80" s="39"/>
      <c r="C80" s="39"/>
      <c r="D80" s="29"/>
      <c r="E80" s="29"/>
      <c r="F80" s="59"/>
      <c r="G80" s="59"/>
      <c r="H80" s="59"/>
      <c r="I80" s="5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</row>
    <row r="81" spans="1:27" ht="14.45" thickBot="1">
      <c r="A81" s="138"/>
      <c r="B81" s="140" t="s">
        <v>100</v>
      </c>
      <c r="C81" s="141"/>
      <c r="D81" s="142"/>
      <c r="E81" s="142"/>
      <c r="F81" s="142"/>
      <c r="G81" s="142"/>
      <c r="H81" s="142"/>
      <c r="I81" s="142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</row>
    <row r="82" spans="1:27" ht="13.5" customHeight="1" thickBot="1">
      <c r="B82" s="55"/>
      <c r="C82" s="50">
        <v>0</v>
      </c>
      <c r="D82" s="46"/>
      <c r="E82" s="46"/>
      <c r="F82" s="47">
        <f>C82*D82*E82</f>
        <v>0</v>
      </c>
      <c r="G82" s="47"/>
      <c r="H82" s="47"/>
      <c r="I82" s="47">
        <f t="shared" ref="I82" si="42">SUM(F82:H82)</f>
        <v>0</v>
      </c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</row>
    <row r="83" spans="1:27" ht="13.5" customHeight="1">
      <c r="B83" s="56" t="s">
        <v>67</v>
      </c>
      <c r="C83" s="39"/>
      <c r="D83" s="29"/>
      <c r="E83" s="29"/>
      <c r="F83" s="57">
        <f>SUM(F82:F82)</f>
        <v>0</v>
      </c>
      <c r="G83" s="57">
        <f>SUM(G82:G82)</f>
        <v>0</v>
      </c>
      <c r="H83" s="57">
        <f>SUM(H82:H82)</f>
        <v>0</v>
      </c>
      <c r="I83" s="57">
        <f>SUM(I82:I82)</f>
        <v>0</v>
      </c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</row>
    <row r="84" spans="1:27" ht="13.5" customHeight="1" thickBot="1">
      <c r="B84" s="39"/>
      <c r="C84" s="39"/>
      <c r="D84" s="29"/>
      <c r="E84" s="29"/>
      <c r="F84" s="58"/>
      <c r="G84" s="58"/>
      <c r="H84" s="58"/>
      <c r="I84" s="58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</row>
    <row r="85" spans="1:27" ht="13.5" customHeight="1" thickBot="1">
      <c r="A85" s="43"/>
      <c r="B85" s="140" t="s">
        <v>32</v>
      </c>
      <c r="C85" s="141"/>
      <c r="D85" s="142"/>
      <c r="E85" s="142"/>
      <c r="F85" s="142"/>
      <c r="G85" s="142"/>
      <c r="H85" s="142"/>
      <c r="I85" s="142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</row>
    <row r="86" spans="1:27" ht="14.45" thickBot="1">
      <c r="A86" s="192"/>
      <c r="B86" s="191" t="s">
        <v>150</v>
      </c>
      <c r="C86" s="50">
        <v>0</v>
      </c>
      <c r="D86" s="46">
        <v>0</v>
      </c>
      <c r="E86" s="46">
        <v>0</v>
      </c>
      <c r="F86" s="47">
        <f t="shared" ref="F86" si="43">C86*D86*E86</f>
        <v>0</v>
      </c>
      <c r="G86" s="47"/>
      <c r="H86" s="47"/>
      <c r="I86" s="47">
        <f t="shared" ref="I86" si="44">SUM(F86:H86)</f>
        <v>0</v>
      </c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</row>
    <row r="87" spans="1:27" ht="13.5" customHeight="1">
      <c r="B87" s="56" t="s">
        <v>67</v>
      </c>
      <c r="C87" s="39"/>
      <c r="D87" s="29"/>
      <c r="E87" s="29"/>
      <c r="F87" s="57">
        <f>SUM(F86:F86)</f>
        <v>0</v>
      </c>
      <c r="G87" s="57">
        <f>SUM(G86:G86)</f>
        <v>0</v>
      </c>
      <c r="H87" s="57">
        <f>SUM(H86:H86)</f>
        <v>0</v>
      </c>
      <c r="I87" s="57">
        <f>SUM(I86:I86)</f>
        <v>0</v>
      </c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</row>
    <row r="88" spans="1:27" ht="13.5" customHeight="1" thickBot="1">
      <c r="B88" s="39"/>
      <c r="C88" s="39"/>
      <c r="D88" s="29"/>
      <c r="E88" s="29"/>
      <c r="F88" s="58"/>
      <c r="G88" s="58"/>
      <c r="H88" s="58"/>
      <c r="I88" s="58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</row>
    <row r="89" spans="1:27" ht="14.45" thickBot="1">
      <c r="A89" s="138"/>
      <c r="B89" s="139" t="s">
        <v>33</v>
      </c>
      <c r="C89" s="60"/>
      <c r="D89" s="138"/>
      <c r="E89" s="138"/>
      <c r="F89" s="138"/>
      <c r="G89" s="138"/>
      <c r="H89" s="138"/>
      <c r="I89" s="138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</row>
    <row r="90" spans="1:27" ht="18.600000000000001" customHeight="1" thickBot="1">
      <c r="A90" s="189" t="s">
        <v>24</v>
      </c>
      <c r="B90" s="129" t="s">
        <v>103</v>
      </c>
      <c r="C90" s="50">
        <v>0</v>
      </c>
      <c r="D90" s="46"/>
      <c r="E90" s="46">
        <v>0</v>
      </c>
      <c r="F90" s="47">
        <f t="shared" ref="F90" si="45">C90*D90*E90</f>
        <v>0</v>
      </c>
      <c r="G90" s="47"/>
      <c r="H90" s="47"/>
      <c r="I90" s="47">
        <f t="shared" ref="I90" si="46">SUM(F90:H90)</f>
        <v>0</v>
      </c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</row>
    <row r="91" spans="1:27" ht="36" customHeight="1" thickBot="1">
      <c r="A91" s="547">
        <v>46283</v>
      </c>
      <c r="B91" s="129" t="s">
        <v>104</v>
      </c>
      <c r="C91" s="50">
        <v>26000</v>
      </c>
      <c r="D91" s="46">
        <v>1</v>
      </c>
      <c r="E91" s="46">
        <v>1</v>
      </c>
      <c r="F91" s="47">
        <f t="shared" ref="F91" si="47">C91*D91*E91</f>
        <v>26000</v>
      </c>
      <c r="G91" s="47"/>
      <c r="H91" s="47"/>
      <c r="I91" s="47">
        <f t="shared" ref="I91" si="48">SUM(F91:H91)</f>
        <v>26000</v>
      </c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</row>
    <row r="92" spans="1:27" ht="30.6" customHeight="1" thickBot="1">
      <c r="A92" s="551"/>
      <c r="B92" s="129" t="s">
        <v>106</v>
      </c>
      <c r="C92" s="50">
        <v>3000</v>
      </c>
      <c r="D92" s="46">
        <v>1</v>
      </c>
      <c r="E92" s="46">
        <v>1</v>
      </c>
      <c r="F92" s="47">
        <f t="shared" ref="F92:F94" si="49">C92*D92*E92</f>
        <v>3000</v>
      </c>
      <c r="G92" s="47"/>
      <c r="H92" s="47"/>
      <c r="I92" s="47">
        <f t="shared" ref="I92:I94" si="50">SUM(F92:H92)</f>
        <v>3000</v>
      </c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</row>
    <row r="93" spans="1:27" ht="28.9" customHeight="1" thickBot="1">
      <c r="A93" s="551"/>
      <c r="B93" s="129" t="s">
        <v>107</v>
      </c>
      <c r="C93" s="50">
        <v>1100</v>
      </c>
      <c r="D93" s="46">
        <v>10</v>
      </c>
      <c r="E93" s="46">
        <v>1</v>
      </c>
      <c r="F93" s="47">
        <f t="shared" si="49"/>
        <v>11000</v>
      </c>
      <c r="G93" s="47"/>
      <c r="H93" s="47"/>
      <c r="I93" s="47">
        <f t="shared" si="50"/>
        <v>11000</v>
      </c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</row>
    <row r="94" spans="1:27" ht="28.9" customHeight="1" thickBot="1">
      <c r="A94" s="548"/>
      <c r="B94" s="129" t="s">
        <v>108</v>
      </c>
      <c r="C94" s="50">
        <v>1500</v>
      </c>
      <c r="D94" s="46">
        <v>8</v>
      </c>
      <c r="E94" s="46">
        <v>0</v>
      </c>
      <c r="F94" s="47">
        <f t="shared" si="49"/>
        <v>0</v>
      </c>
      <c r="G94" s="47"/>
      <c r="H94" s="47"/>
      <c r="I94" s="47">
        <f t="shared" si="50"/>
        <v>0</v>
      </c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</row>
    <row r="95" spans="1:27" ht="13.5" customHeight="1" thickBot="1">
      <c r="B95" s="51" t="s">
        <v>67</v>
      </c>
      <c r="C95" s="39"/>
      <c r="D95" s="29"/>
      <c r="E95" s="29"/>
      <c r="F95" s="54">
        <f>SUM(F90:F94)</f>
        <v>40000</v>
      </c>
      <c r="G95" s="54">
        <f>SUM(G90:G94)</f>
        <v>0</v>
      </c>
      <c r="H95" s="54">
        <f>SUM(H90:H94)</f>
        <v>0</v>
      </c>
      <c r="I95" s="54">
        <f>SUM(I90:I94)</f>
        <v>40000</v>
      </c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</row>
    <row r="96" spans="1:27" ht="13.5" customHeight="1" thickBot="1">
      <c r="B96" s="2"/>
      <c r="C96" s="39"/>
      <c r="D96" s="29"/>
      <c r="E96" s="29"/>
      <c r="F96" s="39"/>
      <c r="G96" s="39"/>
      <c r="H96" s="39"/>
      <c r="I96" s="3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</row>
    <row r="97" spans="1:27">
      <c r="A97" s="43"/>
      <c r="B97" s="139" t="s">
        <v>34</v>
      </c>
      <c r="C97" s="60"/>
      <c r="D97" s="138"/>
      <c r="E97" s="138"/>
      <c r="F97" s="138"/>
      <c r="G97" s="138"/>
      <c r="H97" s="138"/>
      <c r="I97" s="138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</row>
    <row r="98" spans="1:27">
      <c r="A98" s="201">
        <v>46202</v>
      </c>
      <c r="B98" s="129" t="s">
        <v>109</v>
      </c>
      <c r="C98" s="50">
        <v>7800</v>
      </c>
      <c r="D98" s="46">
        <v>1</v>
      </c>
      <c r="E98" s="46">
        <v>1</v>
      </c>
      <c r="F98" s="47">
        <f t="shared" ref="F98:F99" si="51">C98*D98*E98</f>
        <v>7800</v>
      </c>
      <c r="G98" s="47"/>
      <c r="H98" s="47"/>
      <c r="I98" s="47">
        <f t="shared" ref="I98:I99" si="52">SUM(F98:H98)</f>
        <v>7800</v>
      </c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</row>
    <row r="99" spans="1:27" ht="14.45" thickBot="1">
      <c r="A99" s="200">
        <v>46223</v>
      </c>
      <c r="B99" s="129" t="s">
        <v>110</v>
      </c>
      <c r="C99" s="185">
        <v>8300</v>
      </c>
      <c r="D99" s="173">
        <v>1</v>
      </c>
      <c r="E99" s="173">
        <v>1</v>
      </c>
      <c r="F99" s="47">
        <f t="shared" si="51"/>
        <v>8300</v>
      </c>
      <c r="G99" s="47"/>
      <c r="H99" s="47"/>
      <c r="I99" s="47">
        <f t="shared" si="52"/>
        <v>8300</v>
      </c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</row>
    <row r="100" spans="1:27" ht="14.45" thickBot="1">
      <c r="A100" s="217">
        <v>46282</v>
      </c>
      <c r="B100" s="129" t="s">
        <v>111</v>
      </c>
      <c r="C100" s="185">
        <v>6800</v>
      </c>
      <c r="D100" s="173">
        <v>1</v>
      </c>
      <c r="E100" s="173">
        <v>1</v>
      </c>
      <c r="F100" s="47">
        <f t="shared" ref="F100" si="53">C100*D100*E100</f>
        <v>6800</v>
      </c>
      <c r="G100" s="47"/>
      <c r="H100" s="47"/>
      <c r="I100" s="47">
        <f t="shared" ref="I100" si="54">SUM(F100:H100)</f>
        <v>6800</v>
      </c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</row>
    <row r="101" spans="1:27" ht="14.45" thickBot="1">
      <c r="A101" s="544" t="s">
        <v>24</v>
      </c>
      <c r="B101" s="129" t="s">
        <v>112</v>
      </c>
      <c r="C101" s="50">
        <v>6800</v>
      </c>
      <c r="D101" s="46">
        <v>1</v>
      </c>
      <c r="E101" s="46">
        <v>1</v>
      </c>
      <c r="F101" s="47">
        <f t="shared" ref="F101:F108" si="55">C101*D101*E101</f>
        <v>6800</v>
      </c>
      <c r="G101" s="47"/>
      <c r="H101" s="47"/>
      <c r="I101" s="47">
        <f t="shared" ref="I101:I108" si="56">SUM(F101:H101)</f>
        <v>6800</v>
      </c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</row>
    <row r="102" spans="1:27" ht="13.5" customHeight="1" thickBot="1">
      <c r="A102" s="551"/>
      <c r="B102" s="178" t="s">
        <v>113</v>
      </c>
      <c r="C102" s="185">
        <v>8700</v>
      </c>
      <c r="D102" s="173">
        <v>1</v>
      </c>
      <c r="E102" s="173">
        <v>1</v>
      </c>
      <c r="F102" s="47">
        <f t="shared" si="55"/>
        <v>8700</v>
      </c>
      <c r="G102" s="47"/>
      <c r="H102" s="47"/>
      <c r="I102" s="47">
        <f t="shared" si="56"/>
        <v>8700</v>
      </c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</row>
    <row r="103" spans="1:27" ht="13.5" customHeight="1" thickBot="1">
      <c r="A103" s="551"/>
      <c r="B103" s="180" t="s">
        <v>114</v>
      </c>
      <c r="C103" s="172">
        <v>33200</v>
      </c>
      <c r="D103" s="175">
        <v>1</v>
      </c>
      <c r="E103" s="173">
        <v>1</v>
      </c>
      <c r="F103" s="47">
        <f t="shared" si="55"/>
        <v>33200</v>
      </c>
      <c r="G103" s="47"/>
      <c r="H103" s="47"/>
      <c r="I103" s="47">
        <f t="shared" si="56"/>
        <v>33200</v>
      </c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</row>
    <row r="104" spans="1:27" ht="13.5" customHeight="1" thickBot="1">
      <c r="A104" s="551"/>
      <c r="B104" s="180" t="s">
        <v>115</v>
      </c>
      <c r="C104" s="172">
        <v>8700</v>
      </c>
      <c r="D104" s="175">
        <v>1</v>
      </c>
      <c r="E104" s="173">
        <v>1</v>
      </c>
      <c r="F104" s="47">
        <f t="shared" si="55"/>
        <v>8700</v>
      </c>
      <c r="G104" s="47"/>
      <c r="H104" s="47"/>
      <c r="I104" s="47">
        <f t="shared" si="56"/>
        <v>8700</v>
      </c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</row>
    <row r="105" spans="1:27" ht="13.5" customHeight="1" thickBot="1">
      <c r="A105" s="551"/>
      <c r="B105" s="180" t="s">
        <v>116</v>
      </c>
      <c r="C105" s="172">
        <v>6800</v>
      </c>
      <c r="D105" s="175">
        <v>1</v>
      </c>
      <c r="E105" s="173">
        <v>1</v>
      </c>
      <c r="F105" s="47">
        <f t="shared" si="55"/>
        <v>6800</v>
      </c>
      <c r="G105" s="47"/>
      <c r="H105" s="47"/>
      <c r="I105" s="47">
        <f t="shared" si="56"/>
        <v>6800</v>
      </c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</row>
    <row r="106" spans="1:27" ht="13.5" customHeight="1" thickBot="1">
      <c r="A106" s="551"/>
      <c r="B106" s="178" t="s">
        <v>117</v>
      </c>
      <c r="C106" s="187">
        <v>33200</v>
      </c>
      <c r="D106" s="175">
        <v>1</v>
      </c>
      <c r="E106" s="173">
        <v>1</v>
      </c>
      <c r="F106" s="176">
        <f t="shared" si="55"/>
        <v>33200</v>
      </c>
      <c r="G106" s="47"/>
      <c r="H106" s="47"/>
      <c r="I106" s="47">
        <f t="shared" si="56"/>
        <v>33200</v>
      </c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</row>
    <row r="107" spans="1:27" ht="13.5" customHeight="1" thickBot="1">
      <c r="A107" s="551"/>
      <c r="B107" s="180" t="s">
        <v>118</v>
      </c>
      <c r="C107" s="172">
        <v>5000</v>
      </c>
      <c r="D107" s="175">
        <v>1</v>
      </c>
      <c r="E107" s="173">
        <v>1</v>
      </c>
      <c r="F107" s="176">
        <f t="shared" si="55"/>
        <v>5000</v>
      </c>
      <c r="G107" s="47"/>
      <c r="H107" s="47"/>
      <c r="I107" s="47">
        <f t="shared" si="56"/>
        <v>5000</v>
      </c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</row>
    <row r="108" spans="1:27" ht="13.5" customHeight="1" thickBot="1">
      <c r="A108" s="548"/>
      <c r="B108" s="195" t="s">
        <v>119</v>
      </c>
      <c r="C108" s="174">
        <v>5000</v>
      </c>
      <c r="D108" s="177">
        <v>1</v>
      </c>
      <c r="E108" s="46">
        <v>1</v>
      </c>
      <c r="F108" s="176">
        <f t="shared" si="55"/>
        <v>5000</v>
      </c>
      <c r="G108" s="47"/>
      <c r="H108" s="47"/>
      <c r="I108" s="47">
        <f t="shared" si="56"/>
        <v>5000</v>
      </c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</row>
    <row r="109" spans="1:27" ht="13.5" customHeight="1" thickBot="1">
      <c r="A109" s="128"/>
      <c r="B109" s="48" t="s">
        <v>67</v>
      </c>
      <c r="C109" s="163"/>
      <c r="D109" s="164"/>
      <c r="E109" s="164"/>
      <c r="F109" s="54">
        <f>SUM(F98:F108)</f>
        <v>130300</v>
      </c>
      <c r="G109" s="54">
        <f>SUM(G98:G108)</f>
        <v>0</v>
      </c>
      <c r="H109" s="54">
        <f>SUM(H98:H108)</f>
        <v>0</v>
      </c>
      <c r="I109" s="54">
        <f>SUM(I98:I108)</f>
        <v>130300</v>
      </c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</row>
    <row r="110" spans="1:27" ht="13.5" customHeight="1" thickBot="1">
      <c r="B110" s="2"/>
      <c r="C110" s="39"/>
      <c r="D110" s="29"/>
      <c r="E110" s="29"/>
      <c r="F110" s="39"/>
      <c r="G110" s="39"/>
      <c r="H110" s="39"/>
      <c r="I110" s="3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</row>
    <row r="111" spans="1:27" ht="14.45" thickBot="1">
      <c r="A111" s="43"/>
      <c r="B111" s="139" t="s">
        <v>120</v>
      </c>
      <c r="C111" s="60"/>
      <c r="D111" s="138"/>
      <c r="E111" s="138"/>
      <c r="F111" s="138"/>
      <c r="G111" s="138"/>
      <c r="H111" s="138"/>
      <c r="I111" s="138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</row>
    <row r="112" spans="1:27" ht="14.45" thickBot="1">
      <c r="A112" s="544" t="s">
        <v>24</v>
      </c>
      <c r="B112" s="129" t="s">
        <v>121</v>
      </c>
      <c r="C112" s="50">
        <v>6912</v>
      </c>
      <c r="D112" s="46">
        <v>5</v>
      </c>
      <c r="E112" s="46">
        <v>1</v>
      </c>
      <c r="F112" s="47">
        <f t="shared" ref="F112:F117" si="57">C112*D112*E112</f>
        <v>34560</v>
      </c>
      <c r="G112" s="47"/>
      <c r="H112" s="47">
        <f>1394*D112</f>
        <v>6970</v>
      </c>
      <c r="I112" s="47">
        <f t="shared" ref="I112:I117" si="58">SUM(F112:H112)</f>
        <v>41530</v>
      </c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</row>
    <row r="113" spans="1:27" ht="13.5" customHeight="1" thickBot="1">
      <c r="A113" s="545"/>
      <c r="B113" s="129" t="s">
        <v>122</v>
      </c>
      <c r="C113" s="185">
        <v>4423</v>
      </c>
      <c r="D113" s="173">
        <v>8</v>
      </c>
      <c r="E113" s="46">
        <v>1</v>
      </c>
      <c r="F113" s="47">
        <f t="shared" si="57"/>
        <v>35384</v>
      </c>
      <c r="G113" s="47"/>
      <c r="H113" s="47">
        <f>1400*D113</f>
        <v>11200</v>
      </c>
      <c r="I113" s="47">
        <f t="shared" si="58"/>
        <v>46584</v>
      </c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</row>
    <row r="114" spans="1:27" ht="13.5" customHeight="1" thickBot="1">
      <c r="A114" s="545"/>
      <c r="B114" s="195" t="s">
        <v>123</v>
      </c>
      <c r="C114" s="172">
        <v>3527</v>
      </c>
      <c r="D114" s="173">
        <v>7</v>
      </c>
      <c r="E114" s="186">
        <v>1</v>
      </c>
      <c r="F114" s="47">
        <f t="shared" si="57"/>
        <v>24689</v>
      </c>
      <c r="G114" s="47"/>
      <c r="H114" s="47">
        <f>1312*D114</f>
        <v>9184</v>
      </c>
      <c r="I114" s="47">
        <f t="shared" si="58"/>
        <v>33873</v>
      </c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</row>
    <row r="115" spans="1:27" ht="13.5" customHeight="1" thickBot="1">
      <c r="A115" s="545"/>
      <c r="B115" s="195" t="s">
        <v>124</v>
      </c>
      <c r="C115" s="172">
        <v>1800</v>
      </c>
      <c r="D115" s="175">
        <f>SUM(D112:D114)</f>
        <v>20</v>
      </c>
      <c r="E115" s="173">
        <v>1</v>
      </c>
      <c r="F115" s="47">
        <f t="shared" si="57"/>
        <v>36000</v>
      </c>
      <c r="G115" s="47"/>
      <c r="H115" s="47"/>
      <c r="I115" s="47">
        <f t="shared" si="58"/>
        <v>36000</v>
      </c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</row>
    <row r="116" spans="1:27" ht="13.5" customHeight="1" thickBot="1">
      <c r="A116" s="545"/>
      <c r="B116" s="195" t="s">
        <v>125</v>
      </c>
      <c r="C116" s="172">
        <v>180</v>
      </c>
      <c r="D116" s="175">
        <v>79</v>
      </c>
      <c r="E116" s="173">
        <v>1</v>
      </c>
      <c r="F116" s="47">
        <f t="shared" si="57"/>
        <v>14220</v>
      </c>
      <c r="G116" s="47"/>
      <c r="H116" s="47"/>
      <c r="I116" s="47">
        <f t="shared" si="58"/>
        <v>14220</v>
      </c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</row>
    <row r="117" spans="1:27" ht="13.5" customHeight="1" thickBot="1">
      <c r="A117" s="546"/>
      <c r="B117" s="195" t="s">
        <v>126</v>
      </c>
      <c r="C117" s="174">
        <v>300</v>
      </c>
      <c r="D117" s="177">
        <v>20</v>
      </c>
      <c r="E117" s="46">
        <v>1</v>
      </c>
      <c r="F117" s="47">
        <f t="shared" si="57"/>
        <v>6000</v>
      </c>
      <c r="G117" s="47"/>
      <c r="H117" s="47"/>
      <c r="I117" s="47">
        <f t="shared" si="58"/>
        <v>6000</v>
      </c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</row>
    <row r="118" spans="1:27" ht="14.45" thickBot="1">
      <c r="B118" s="51" t="s">
        <v>67</v>
      </c>
      <c r="C118" s="163"/>
      <c r="D118" s="164"/>
      <c r="E118" s="164"/>
      <c r="F118" s="54">
        <f>SUM(F112:F117)</f>
        <v>150853</v>
      </c>
      <c r="G118" s="54">
        <f>SUM(G112:G113)</f>
        <v>0</v>
      </c>
      <c r="H118" s="54">
        <f>SUM(H112:H117)</f>
        <v>27354</v>
      </c>
      <c r="I118" s="54">
        <f>SUM(I112:I117)</f>
        <v>178207</v>
      </c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</row>
    <row r="119" spans="1:27" ht="13.5" customHeight="1" thickBot="1"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</row>
    <row r="120" spans="1:27" ht="13.5" customHeight="1" thickBot="1">
      <c r="A120" s="43"/>
      <c r="B120" s="183" t="s">
        <v>127</v>
      </c>
      <c r="C120" s="60"/>
      <c r="D120" s="138"/>
      <c r="E120" s="138"/>
      <c r="F120" s="138"/>
      <c r="G120" s="138"/>
      <c r="H120" s="138"/>
      <c r="I120" s="138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</row>
    <row r="121" spans="1:27" ht="16.899999999999999" customHeight="1" thickBot="1">
      <c r="A121" s="549">
        <v>46282</v>
      </c>
      <c r="B121" s="167" t="s">
        <v>128</v>
      </c>
      <c r="C121" s="170">
        <v>1500</v>
      </c>
      <c r="D121" s="46">
        <v>1</v>
      </c>
      <c r="E121" s="46">
        <v>1</v>
      </c>
      <c r="F121" s="47">
        <f>D121*E121*C121</f>
        <v>1500</v>
      </c>
      <c r="G121" s="47">
        <f>F121*(0/100)</f>
        <v>0</v>
      </c>
      <c r="H121" s="47">
        <v>0</v>
      </c>
      <c r="I121" s="47">
        <f>SUM(F121:H121)</f>
        <v>1500</v>
      </c>
      <c r="J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</row>
    <row r="122" spans="1:27" ht="16.899999999999999" customHeight="1" thickBot="1">
      <c r="A122" s="549"/>
      <c r="B122" s="196" t="s">
        <v>129</v>
      </c>
      <c r="C122" s="162">
        <v>1500</v>
      </c>
      <c r="D122" s="46">
        <v>1</v>
      </c>
      <c r="E122" s="46">
        <v>1</v>
      </c>
      <c r="F122" s="47">
        <f>C122*D122*E122</f>
        <v>1500</v>
      </c>
      <c r="G122" s="47">
        <v>0</v>
      </c>
      <c r="H122" s="47">
        <v>0</v>
      </c>
      <c r="I122" s="47">
        <f>SUM(F122:H122)</f>
        <v>1500</v>
      </c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</row>
    <row r="123" spans="1:27" ht="19.149999999999999" customHeight="1" thickBot="1">
      <c r="A123" s="549"/>
      <c r="B123" s="167" t="s">
        <v>130</v>
      </c>
      <c r="C123" s="50">
        <v>1500</v>
      </c>
      <c r="D123" s="46">
        <v>1</v>
      </c>
      <c r="E123" s="46">
        <v>1</v>
      </c>
      <c r="F123" s="47">
        <f>C123*D123*E123</f>
        <v>1500</v>
      </c>
      <c r="G123" s="47">
        <v>0</v>
      </c>
      <c r="H123" s="47">
        <v>0</v>
      </c>
      <c r="I123" s="47">
        <f>SUM(F123:H123)</f>
        <v>1500</v>
      </c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</row>
    <row r="124" spans="1:27" ht="16.899999999999999" customHeight="1" thickBot="1">
      <c r="A124" s="549"/>
      <c r="B124" s="166" t="s">
        <v>131</v>
      </c>
      <c r="C124" s="50">
        <f>C17</f>
        <v>3700</v>
      </c>
      <c r="D124" s="46">
        <v>1</v>
      </c>
      <c r="E124" s="46">
        <v>1</v>
      </c>
      <c r="F124" s="47">
        <f>C124*D124*E124</f>
        <v>3700</v>
      </c>
      <c r="G124" s="47">
        <v>0</v>
      </c>
      <c r="H124" s="47">
        <f>F124*3.5/100</f>
        <v>129.5</v>
      </c>
      <c r="I124" s="47">
        <f>SUM(F124:H124)</f>
        <v>3829.5</v>
      </c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</row>
    <row r="125" spans="1:27" ht="13.5" customHeight="1" thickBot="1">
      <c r="A125" s="549"/>
      <c r="B125" s="129" t="s">
        <v>62</v>
      </c>
      <c r="C125" s="45">
        <v>60</v>
      </c>
      <c r="D125" s="46">
        <v>1</v>
      </c>
      <c r="E125" s="46">
        <v>1</v>
      </c>
      <c r="F125" s="47">
        <f>D125*E125*C125</f>
        <v>60</v>
      </c>
      <c r="G125" s="47">
        <f t="shared" ref="G125" si="59">F125*(0/100)</f>
        <v>0</v>
      </c>
      <c r="H125" s="47">
        <v>0</v>
      </c>
      <c r="I125" s="47">
        <f t="shared" ref="I125" si="60">SUM(F125:H125)</f>
        <v>60</v>
      </c>
      <c r="J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</row>
    <row r="126" spans="1:27" ht="16.899999999999999" customHeight="1" thickBot="1">
      <c r="A126" s="550"/>
      <c r="B126" s="129" t="s">
        <v>63</v>
      </c>
      <c r="C126" s="162">
        <v>70</v>
      </c>
      <c r="D126" s="46">
        <v>1</v>
      </c>
      <c r="E126" s="46">
        <v>1</v>
      </c>
      <c r="F126" s="47">
        <f>D126*E126*C126</f>
        <v>70</v>
      </c>
      <c r="G126" s="47">
        <f t="shared" ref="G126" si="61">F126*(0/100)</f>
        <v>0</v>
      </c>
      <c r="H126" s="47">
        <v>0</v>
      </c>
      <c r="I126" s="47">
        <f t="shared" ref="I126" si="62">SUM(F126:H126)</f>
        <v>70</v>
      </c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</row>
    <row r="127" spans="1:27" ht="16.899999999999999" customHeight="1" thickBot="1">
      <c r="A127" s="544" t="s">
        <v>132</v>
      </c>
      <c r="B127" s="167" t="s">
        <v>133</v>
      </c>
      <c r="C127" s="170">
        <v>1500</v>
      </c>
      <c r="D127" s="46">
        <v>2</v>
      </c>
      <c r="E127" s="46">
        <v>1</v>
      </c>
      <c r="F127" s="47">
        <f>D127*E127*C127</f>
        <v>3000</v>
      </c>
      <c r="G127" s="47">
        <f>F127*(0/100)</f>
        <v>0</v>
      </c>
      <c r="H127" s="47">
        <v>0</v>
      </c>
      <c r="I127" s="47">
        <f>SUM(F127:H127)</f>
        <v>3000</v>
      </c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</row>
    <row r="128" spans="1:27" ht="14.45" thickBot="1">
      <c r="A128" s="545"/>
      <c r="B128" s="196" t="s">
        <v>151</v>
      </c>
      <c r="C128" s="162">
        <v>1500</v>
      </c>
      <c r="D128" s="46">
        <v>3</v>
      </c>
      <c r="E128" s="46">
        <v>3</v>
      </c>
      <c r="F128" s="47">
        <f>C128*D128*E128</f>
        <v>13500</v>
      </c>
      <c r="G128" s="47">
        <v>0</v>
      </c>
      <c r="H128" s="47">
        <v>0</v>
      </c>
      <c r="I128" s="47">
        <f>SUM(F128:H128)</f>
        <v>13500</v>
      </c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</row>
    <row r="129" spans="1:29" ht="18" customHeight="1" thickBot="1">
      <c r="A129" s="545"/>
      <c r="B129" s="196" t="s">
        <v>135</v>
      </c>
      <c r="C129" s="50">
        <f>C22</f>
        <v>3700</v>
      </c>
      <c r="D129" s="46">
        <v>1</v>
      </c>
      <c r="E129" s="46">
        <v>2</v>
      </c>
      <c r="F129" s="47">
        <f>C129*D129*E129</f>
        <v>7400</v>
      </c>
      <c r="G129" s="47">
        <v>0</v>
      </c>
      <c r="H129" s="47">
        <f>F129*3.5/100</f>
        <v>259</v>
      </c>
      <c r="I129" s="47">
        <f>SUM(F129:H129)</f>
        <v>7659</v>
      </c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</row>
    <row r="130" spans="1:29" ht="18.600000000000001" customHeight="1" thickBot="1">
      <c r="A130" s="545"/>
      <c r="B130" s="166" t="s">
        <v>136</v>
      </c>
      <c r="C130" s="50">
        <f>C20</f>
        <v>3700</v>
      </c>
      <c r="D130" s="46">
        <v>1</v>
      </c>
      <c r="E130" s="46">
        <v>2</v>
      </c>
      <c r="F130" s="47">
        <f>C130*D130*E130</f>
        <v>7400</v>
      </c>
      <c r="G130" s="47">
        <v>0</v>
      </c>
      <c r="H130" s="47">
        <f>F130*3.5/100</f>
        <v>259</v>
      </c>
      <c r="I130" s="47">
        <f>SUM(F130:H130)</f>
        <v>7659</v>
      </c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</row>
    <row r="131" spans="1:29" ht="13.5" customHeight="1" thickBot="1">
      <c r="A131" s="545"/>
      <c r="B131" s="129" t="s">
        <v>62</v>
      </c>
      <c r="C131" s="45">
        <v>60</v>
      </c>
      <c r="D131" s="46">
        <v>2</v>
      </c>
      <c r="E131" s="46">
        <v>2</v>
      </c>
      <c r="F131" s="47">
        <f>D131*E131*C131</f>
        <v>240</v>
      </c>
      <c r="G131" s="47">
        <f t="shared" ref="G131:G132" si="63">F131*(0/100)</f>
        <v>0</v>
      </c>
      <c r="H131" s="47">
        <v>0</v>
      </c>
      <c r="I131" s="47">
        <f t="shared" ref="I131:I132" si="64">SUM(F131:H131)</f>
        <v>240</v>
      </c>
      <c r="J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</row>
    <row r="132" spans="1:29" ht="19.149999999999999" customHeight="1" thickBot="1">
      <c r="A132" s="545"/>
      <c r="B132" s="129" t="s">
        <v>63</v>
      </c>
      <c r="C132" s="45">
        <v>70</v>
      </c>
      <c r="D132" s="46">
        <v>2</v>
      </c>
      <c r="E132" s="46">
        <v>1</v>
      </c>
      <c r="F132" s="47">
        <f t="shared" ref="F132" si="65">D132*E132*C132</f>
        <v>140</v>
      </c>
      <c r="G132" s="47">
        <f t="shared" si="63"/>
        <v>0</v>
      </c>
      <c r="H132" s="47">
        <v>0</v>
      </c>
      <c r="I132" s="47">
        <f t="shared" si="64"/>
        <v>140</v>
      </c>
      <c r="J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</row>
    <row r="133" spans="1:29" ht="19.899999999999999" customHeight="1" thickBot="1">
      <c r="A133" s="546"/>
      <c r="B133" s="167" t="s">
        <v>130</v>
      </c>
      <c r="C133" s="50">
        <v>1500</v>
      </c>
      <c r="D133" s="46">
        <v>3</v>
      </c>
      <c r="E133" s="46">
        <v>3</v>
      </c>
      <c r="F133" s="47">
        <f>C133*D133*E133</f>
        <v>13500</v>
      </c>
      <c r="G133" s="47">
        <v>0</v>
      </c>
      <c r="H133" s="47">
        <v>0</v>
      </c>
      <c r="I133" s="47">
        <f>SUM(F133:H133)</f>
        <v>13500</v>
      </c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</row>
    <row r="134" spans="1:29" ht="13.5" customHeight="1" thickBot="1">
      <c r="B134" s="51" t="s">
        <v>67</v>
      </c>
      <c r="C134" s="39"/>
      <c r="D134" s="29"/>
      <c r="E134" s="29"/>
      <c r="F134" s="54">
        <f>SUM(F122:F133)</f>
        <v>52010</v>
      </c>
      <c r="G134" s="54">
        <f>SUM(G122:G133)</f>
        <v>0</v>
      </c>
      <c r="H134" s="54">
        <f>SUM(H122:H133)</f>
        <v>647.5</v>
      </c>
      <c r="I134" s="54">
        <f>SUM(I122:I133)</f>
        <v>52657.5</v>
      </c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</row>
    <row r="135" spans="1:29" ht="13.5" customHeight="1" thickBot="1">
      <c r="B135" s="2"/>
      <c r="C135" s="39"/>
      <c r="D135" s="29"/>
      <c r="E135" s="29"/>
      <c r="F135" s="39"/>
      <c r="G135" s="39"/>
      <c r="H135" s="39"/>
      <c r="I135" s="3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</row>
    <row r="136" spans="1:29" ht="13.15" customHeight="1" thickBot="1">
      <c r="A136" s="138"/>
      <c r="B136" s="139" t="s">
        <v>137</v>
      </c>
      <c r="C136" s="60"/>
      <c r="D136" s="138"/>
      <c r="E136" s="138"/>
      <c r="F136" s="138"/>
      <c r="G136" s="138"/>
      <c r="H136" s="138"/>
      <c r="I136" s="138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</row>
    <row r="137" spans="1:29" ht="13.5" customHeight="1" thickBot="1">
      <c r="B137" s="62" t="s">
        <v>138</v>
      </c>
      <c r="C137" s="47">
        <f>(F30+F59+F67+F71+F75+F79+F83+F87+F95+F109)*6%</f>
        <v>77383.56</v>
      </c>
      <c r="D137" s="46">
        <v>1</v>
      </c>
      <c r="E137" s="46">
        <v>1</v>
      </c>
      <c r="F137" s="47">
        <f>D137*E137*C137</f>
        <v>77383.56</v>
      </c>
      <c r="G137" s="63">
        <f>F137*(0/100)</f>
        <v>0</v>
      </c>
      <c r="H137" s="63"/>
      <c r="I137" s="47">
        <f>SUM(F137:H137)</f>
        <v>77383.56</v>
      </c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</row>
    <row r="138" spans="1:29" ht="12.75" customHeight="1" thickBot="1">
      <c r="B138" s="51" t="s">
        <v>67</v>
      </c>
      <c r="C138" s="39"/>
      <c r="D138" s="29"/>
      <c r="E138" s="29"/>
      <c r="F138" s="54">
        <f>SUM(F137)</f>
        <v>77383.56</v>
      </c>
      <c r="G138" s="54">
        <f t="shared" ref="G138:H138" si="66">SUM(G137)</f>
        <v>0</v>
      </c>
      <c r="H138" s="54">
        <f t="shared" si="66"/>
        <v>0</v>
      </c>
      <c r="I138" s="54">
        <f>SUM(I137)</f>
        <v>77383.56</v>
      </c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</row>
    <row r="139" spans="1:29" ht="12.75" customHeight="1">
      <c r="A139" s="179"/>
      <c r="B139" s="179"/>
      <c r="C139" s="179"/>
      <c r="D139" s="179"/>
      <c r="E139" s="179"/>
      <c r="F139" s="39"/>
      <c r="G139" s="39"/>
      <c r="H139" s="39"/>
      <c r="I139" s="3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</row>
    <row r="140" spans="1:29" ht="12.75" customHeight="1">
      <c r="A140" s="179"/>
      <c r="B140" s="179"/>
      <c r="C140" s="179"/>
      <c r="D140" s="179"/>
      <c r="E140" s="179"/>
      <c r="F140" s="64" t="s">
        <v>139</v>
      </c>
      <c r="G140" s="64" t="s">
        <v>140</v>
      </c>
      <c r="H140" s="64" t="s">
        <v>141</v>
      </c>
      <c r="I140" s="64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</row>
    <row r="141" spans="1:29" ht="13.5" customHeight="1">
      <c r="A141" s="179"/>
      <c r="B141" s="179"/>
      <c r="C141" s="179"/>
      <c r="D141" s="179"/>
      <c r="E141" s="179"/>
      <c r="F141" s="65">
        <f>SUM(F30,F59,F67,F71,F75,F79,F83,F87,F95,F109,F118,F134,F138)</f>
        <v>1569972.56</v>
      </c>
      <c r="G141" s="65">
        <f>SUM(G30,G59,G67,G71,G75,G79,G83,G87,G95,G109,G118,G134,G138)</f>
        <v>77433.899999999994</v>
      </c>
      <c r="H141" s="65">
        <f>SUM(H30,H59,H67,H71,H75,H79,H83,H87,H95,H109,H118,H134,H138)</f>
        <v>48333</v>
      </c>
      <c r="I141" s="65">
        <f>SUM(I30,I59,I67,I71,I75,I79,I83,I87,I95,I109,I118,I134,I138)</f>
        <v>1695739.46</v>
      </c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</row>
    <row r="142" spans="1:29" ht="18.75" customHeight="1" thickBot="1">
      <c r="A142" s="179"/>
      <c r="B142" s="179"/>
      <c r="C142" s="179"/>
      <c r="D142" s="179"/>
      <c r="E142" s="179"/>
      <c r="F142" s="39"/>
      <c r="G142" s="179"/>
      <c r="H142" s="179"/>
      <c r="I142" s="179"/>
      <c r="J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</row>
    <row r="143" spans="1:29" ht="21.6" customHeight="1" thickBot="1">
      <c r="A143" s="179"/>
      <c r="B143" s="143" t="s">
        <v>142</v>
      </c>
      <c r="C143" s="144"/>
      <c r="D143" s="145"/>
      <c r="E143" s="66"/>
      <c r="F143" s="168">
        <f>SUM(F30,F59,F67,F71,G75,F79,F83,F87,F95,F109,F118,F134,F138)</f>
        <v>1569972.56</v>
      </c>
      <c r="G143" s="179"/>
      <c r="H143" s="179"/>
      <c r="I143" s="179"/>
      <c r="J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</row>
    <row r="144" spans="1:29" ht="21.6" customHeight="1" thickBot="1">
      <c r="A144" s="179"/>
      <c r="B144" s="143" t="s">
        <v>143</v>
      </c>
      <c r="C144" s="144"/>
      <c r="D144" s="145"/>
      <c r="E144" s="66"/>
      <c r="F144" s="168">
        <f>SUM(G30,G59,G67,G71,G75,G79,G83,G87,G95,G109,G118,G134,G138)+SUM(H30,H59,H67,H71,H75,H79,H83,H87,H95,H109,H118,H134,H138)</f>
        <v>125766.9</v>
      </c>
      <c r="G144" s="179"/>
      <c r="H144" s="179"/>
      <c r="I144" s="179"/>
      <c r="J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</row>
    <row r="145" spans="1:29" ht="21.6" customHeight="1" thickBot="1">
      <c r="A145" s="179"/>
      <c r="B145" s="143" t="s">
        <v>144</v>
      </c>
      <c r="C145" s="144"/>
      <c r="D145" s="145"/>
      <c r="E145" s="66"/>
      <c r="F145" s="168">
        <f>F143+F144</f>
        <v>1695739.46</v>
      </c>
      <c r="G145" s="179"/>
      <c r="H145" s="179"/>
      <c r="I145" s="179"/>
      <c r="J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</row>
    <row r="146" spans="1:29" ht="12.75" customHeight="1">
      <c r="A146" s="179"/>
      <c r="B146" s="2"/>
      <c r="C146" s="39"/>
      <c r="D146" s="29"/>
      <c r="E146" s="29"/>
      <c r="F146" s="39"/>
      <c r="G146" s="179"/>
      <c r="H146" s="179"/>
      <c r="I146" s="179"/>
      <c r="J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</row>
    <row r="147" spans="1:29" s="179" customFormat="1" ht="12.75" customHeight="1"/>
    <row r="148" spans="1:29" s="179" customFormat="1" ht="12.75" customHeight="1"/>
    <row r="149" spans="1:29" s="179" customFormat="1" ht="12.75" customHeight="1"/>
    <row r="150" spans="1:29" s="179" customFormat="1" ht="18">
      <c r="B150" s="198" t="s">
        <v>145</v>
      </c>
    </row>
    <row r="151" spans="1:29" s="179" customFormat="1" ht="12.75" customHeight="1">
      <c r="B151" s="179" t="s">
        <v>146</v>
      </c>
    </row>
    <row r="152" spans="1:29" s="179" customFormat="1">
      <c r="B152" s="179" t="s">
        <v>147</v>
      </c>
    </row>
    <row r="153" spans="1:29" s="179" customFormat="1"/>
    <row r="154" spans="1:29" s="179" customFormat="1"/>
    <row r="155" spans="1:29" s="179" customFormat="1"/>
    <row r="156" spans="1:29" s="179" customFormat="1" ht="16.149999999999999" customHeight="1"/>
    <row r="157" spans="1:29" s="179" customFormat="1"/>
    <row r="158" spans="1:29" s="179" customFormat="1" ht="66" customHeight="1"/>
    <row r="159" spans="1:29" s="179" customFormat="1"/>
    <row r="160" spans="1:29" s="179" customFormat="1" ht="29.45" customHeight="1"/>
    <row r="161" spans="1:10" s="179" customFormat="1" ht="16.149999999999999" customHeight="1"/>
    <row r="162" spans="1:10" s="179" customFormat="1" ht="16.149999999999999" customHeight="1"/>
    <row r="163" spans="1:10" s="179" customFormat="1"/>
    <row r="164" spans="1:10" s="179" customFormat="1"/>
    <row r="165" spans="1:10">
      <c r="A165" s="179"/>
      <c r="B165" s="179"/>
      <c r="C165" s="179"/>
      <c r="D165" s="179"/>
      <c r="E165" s="179"/>
      <c r="F165" s="179"/>
      <c r="G165" s="179"/>
      <c r="H165" s="179"/>
      <c r="I165" s="179"/>
      <c r="J165" s="179"/>
    </row>
    <row r="166" spans="1:10">
      <c r="A166" s="179"/>
      <c r="B166" s="179"/>
      <c r="C166" s="179"/>
      <c r="D166" s="179"/>
      <c r="E166" s="179"/>
      <c r="F166" s="179"/>
      <c r="G166" s="179"/>
      <c r="H166" s="179"/>
      <c r="I166" s="179"/>
      <c r="J166" s="179"/>
    </row>
    <row r="167" spans="1:10">
      <c r="A167" s="179"/>
      <c r="B167" s="179"/>
      <c r="C167" s="179"/>
      <c r="D167" s="179"/>
      <c r="E167" s="179"/>
      <c r="F167" s="179"/>
      <c r="G167" s="179"/>
      <c r="H167" s="179"/>
      <c r="I167" s="179"/>
      <c r="J167" s="179"/>
    </row>
    <row r="168" spans="1:10">
      <c r="A168" s="179"/>
      <c r="B168" s="179"/>
      <c r="C168" s="179"/>
      <c r="D168" s="179"/>
      <c r="E168" s="179"/>
      <c r="F168" s="179"/>
      <c r="G168" s="179"/>
      <c r="H168" s="179"/>
      <c r="I168" s="179"/>
      <c r="J168" s="179"/>
    </row>
    <row r="169" spans="1:10">
      <c r="A169" s="179"/>
      <c r="B169" s="179"/>
      <c r="C169" s="179"/>
      <c r="D169" s="179"/>
      <c r="E169" s="179"/>
      <c r="F169" s="179"/>
      <c r="G169" s="179"/>
      <c r="H169" s="179"/>
      <c r="I169" s="179"/>
      <c r="J169" s="179"/>
    </row>
    <row r="170" spans="1:10">
      <c r="A170" s="179"/>
      <c r="B170" s="179"/>
      <c r="C170" s="179"/>
      <c r="D170" s="179"/>
      <c r="E170" s="179"/>
      <c r="F170" s="179"/>
      <c r="G170" s="179"/>
      <c r="H170" s="179"/>
      <c r="I170" s="179"/>
      <c r="J170" s="179"/>
    </row>
    <row r="171" spans="1:10">
      <c r="A171" s="179"/>
      <c r="B171" s="179"/>
      <c r="C171" s="179"/>
      <c r="D171" s="179"/>
      <c r="E171" s="179"/>
      <c r="F171" s="179"/>
      <c r="G171" s="179"/>
      <c r="H171" s="179"/>
      <c r="I171" s="179"/>
      <c r="J171" s="179"/>
    </row>
    <row r="172" spans="1:10">
      <c r="A172" s="179"/>
      <c r="B172" s="179"/>
      <c r="C172" s="179"/>
      <c r="D172" s="179"/>
      <c r="E172" s="179"/>
      <c r="F172" s="179"/>
      <c r="G172" s="179"/>
      <c r="H172" s="179"/>
      <c r="I172" s="179"/>
      <c r="J172" s="179"/>
    </row>
    <row r="173" spans="1:10">
      <c r="A173" s="179"/>
      <c r="B173" s="179"/>
      <c r="C173" s="179"/>
      <c r="D173" s="179"/>
      <c r="E173" s="179"/>
      <c r="F173" s="179"/>
      <c r="G173" s="179"/>
      <c r="H173" s="179"/>
      <c r="I173" s="179"/>
      <c r="J173" s="179"/>
    </row>
    <row r="174" spans="1:10">
      <c r="A174" s="179"/>
      <c r="B174" s="179"/>
      <c r="C174" s="179"/>
      <c r="D174" s="179"/>
      <c r="E174" s="179"/>
      <c r="F174" s="179"/>
      <c r="G174" s="179"/>
      <c r="H174" s="179"/>
      <c r="I174" s="179"/>
      <c r="J174" s="179"/>
    </row>
    <row r="175" spans="1:10">
      <c r="A175" s="179"/>
      <c r="B175" s="179"/>
      <c r="C175" s="179"/>
      <c r="D175" s="179"/>
      <c r="E175" s="179"/>
      <c r="F175" s="179"/>
      <c r="G175" s="179"/>
      <c r="H175" s="179"/>
      <c r="I175" s="179"/>
      <c r="J175" s="179"/>
    </row>
    <row r="176" spans="1:10">
      <c r="A176" s="179"/>
      <c r="B176" s="179"/>
      <c r="C176" s="179"/>
      <c r="D176" s="179"/>
      <c r="E176" s="179"/>
      <c r="F176" s="179"/>
      <c r="G176" s="179"/>
      <c r="H176" s="179"/>
      <c r="I176" s="179"/>
      <c r="J176" s="179"/>
    </row>
    <row r="177" spans="1:10">
      <c r="A177" s="179"/>
      <c r="B177" s="179"/>
      <c r="C177" s="179"/>
      <c r="D177" s="179"/>
      <c r="E177" s="179"/>
      <c r="F177" s="179"/>
      <c r="G177" s="179"/>
      <c r="H177" s="179"/>
      <c r="I177" s="179"/>
      <c r="J177" s="179"/>
    </row>
    <row r="178" spans="1:10">
      <c r="A178" s="179"/>
      <c r="B178" s="179"/>
      <c r="C178" s="179"/>
      <c r="D178" s="179"/>
      <c r="E178" s="179"/>
      <c r="F178" s="179"/>
      <c r="G178" s="179"/>
      <c r="H178" s="179"/>
      <c r="I178" s="179"/>
      <c r="J178" s="179"/>
    </row>
    <row r="179" spans="1:10">
      <c r="A179" s="179"/>
      <c r="B179" s="179"/>
      <c r="C179" s="179"/>
      <c r="D179" s="179"/>
      <c r="E179" s="179"/>
      <c r="F179" s="179"/>
      <c r="G179" s="179"/>
      <c r="H179" s="179"/>
      <c r="I179" s="179"/>
      <c r="J179" s="179"/>
    </row>
    <row r="180" spans="1:10">
      <c r="A180" s="179"/>
      <c r="B180" s="179"/>
      <c r="C180" s="179"/>
      <c r="D180" s="179"/>
      <c r="E180" s="179"/>
      <c r="F180" s="179"/>
      <c r="G180" s="179"/>
      <c r="H180" s="179"/>
      <c r="I180" s="179"/>
      <c r="J180" s="179"/>
    </row>
    <row r="181" spans="1:10">
      <c r="A181" s="179"/>
      <c r="B181" s="179"/>
      <c r="C181" s="179"/>
      <c r="D181" s="179"/>
      <c r="E181" s="179"/>
      <c r="F181" s="179"/>
      <c r="G181" s="179"/>
      <c r="H181" s="179"/>
      <c r="I181" s="179"/>
      <c r="J181" s="179"/>
    </row>
    <row r="182" spans="1:10">
      <c r="A182" s="179"/>
      <c r="B182" s="179"/>
      <c r="C182" s="179"/>
      <c r="D182" s="179"/>
      <c r="E182" s="179"/>
      <c r="F182" s="179"/>
      <c r="G182" s="179"/>
      <c r="H182" s="179"/>
      <c r="I182" s="179"/>
      <c r="J182" s="179"/>
    </row>
    <row r="183" spans="1:10">
      <c r="A183" s="179"/>
      <c r="B183" s="179"/>
      <c r="C183" s="179"/>
      <c r="D183" s="179"/>
      <c r="E183" s="179"/>
      <c r="F183" s="179"/>
      <c r="G183" s="179"/>
      <c r="H183" s="179"/>
      <c r="I183" s="179"/>
      <c r="J183" s="179"/>
    </row>
    <row r="184" spans="1:10">
      <c r="A184" s="179"/>
      <c r="B184" s="179"/>
      <c r="C184" s="179"/>
      <c r="D184" s="179"/>
      <c r="E184" s="179"/>
      <c r="F184" s="179"/>
      <c r="G184" s="179"/>
      <c r="H184" s="179"/>
      <c r="I184" s="179"/>
      <c r="J184" s="179"/>
    </row>
    <row r="185" spans="1:10">
      <c r="A185" s="179"/>
      <c r="B185" s="179"/>
      <c r="C185" s="179"/>
      <c r="D185" s="179"/>
      <c r="E185" s="179"/>
      <c r="F185" s="179"/>
      <c r="G185" s="179"/>
      <c r="H185" s="179"/>
      <c r="I185" s="179"/>
      <c r="J185" s="179"/>
    </row>
    <row r="186" spans="1:10">
      <c r="A186" s="179"/>
      <c r="B186" s="179"/>
      <c r="C186" s="179"/>
      <c r="D186" s="179"/>
      <c r="E186" s="179"/>
      <c r="F186" s="179"/>
      <c r="G186" s="179"/>
      <c r="H186" s="179"/>
      <c r="I186" s="179"/>
      <c r="J186" s="179"/>
    </row>
    <row r="187" spans="1:10">
      <c r="A187" s="179"/>
      <c r="B187" s="179"/>
      <c r="C187" s="179"/>
      <c r="D187" s="179"/>
      <c r="E187" s="179"/>
      <c r="F187" s="179"/>
      <c r="G187" s="179"/>
      <c r="H187" s="179"/>
      <c r="I187" s="179"/>
      <c r="J187" s="179"/>
    </row>
    <row r="188" spans="1:10">
      <c r="A188" s="179"/>
      <c r="B188" s="179"/>
      <c r="C188" s="179"/>
      <c r="D188" s="179"/>
      <c r="E188" s="179"/>
      <c r="F188" s="179"/>
      <c r="G188" s="179"/>
      <c r="H188" s="179"/>
      <c r="I188" s="179"/>
      <c r="J188" s="179"/>
    </row>
    <row r="189" spans="1:10">
      <c r="A189" s="179"/>
      <c r="B189" s="179"/>
      <c r="C189" s="179"/>
      <c r="D189" s="179"/>
      <c r="E189" s="179"/>
      <c r="F189" s="179"/>
      <c r="G189" s="179"/>
      <c r="H189" s="179"/>
      <c r="I189" s="179"/>
      <c r="J189" s="179"/>
    </row>
    <row r="190" spans="1:10">
      <c r="A190" s="179"/>
      <c r="B190" s="179"/>
      <c r="C190" s="179"/>
      <c r="D190" s="179"/>
      <c r="E190" s="179"/>
      <c r="F190" s="179"/>
      <c r="G190" s="179"/>
      <c r="H190" s="179"/>
      <c r="I190" s="179"/>
      <c r="J190" s="179"/>
    </row>
    <row r="191" spans="1:10">
      <c r="A191" s="179"/>
      <c r="B191" s="179"/>
      <c r="C191" s="179"/>
      <c r="D191" s="179"/>
      <c r="E191" s="179"/>
      <c r="F191" s="179"/>
      <c r="G191" s="179"/>
      <c r="H191" s="179"/>
      <c r="I191" s="179"/>
      <c r="J191" s="179"/>
    </row>
    <row r="192" spans="1:10">
      <c r="A192" s="179"/>
      <c r="B192" s="179"/>
      <c r="C192" s="179"/>
      <c r="D192" s="179"/>
      <c r="E192" s="179"/>
      <c r="F192" s="179"/>
      <c r="G192" s="179"/>
      <c r="H192" s="179"/>
      <c r="I192" s="179"/>
      <c r="J192" s="179"/>
    </row>
    <row r="193" spans="1:10">
      <c r="A193" s="179"/>
      <c r="B193" s="179"/>
      <c r="C193" s="179"/>
      <c r="D193" s="179"/>
      <c r="E193" s="179"/>
      <c r="F193" s="179"/>
      <c r="G193" s="179"/>
      <c r="H193" s="179"/>
      <c r="I193" s="179"/>
      <c r="J193" s="179"/>
    </row>
    <row r="194" spans="1:10">
      <c r="A194" s="179"/>
      <c r="B194" s="179"/>
      <c r="C194" s="179"/>
      <c r="D194" s="179"/>
      <c r="E194" s="179"/>
      <c r="F194" s="179"/>
      <c r="G194" s="179"/>
      <c r="H194" s="179"/>
      <c r="I194" s="179"/>
      <c r="J194" s="179"/>
    </row>
    <row r="195" spans="1:10" s="179" customFormat="1"/>
    <row r="196" spans="1:10" s="179" customFormat="1"/>
    <row r="197" spans="1:10" s="179" customFormat="1"/>
    <row r="198" spans="1:10" s="179" customFormat="1"/>
    <row r="199" spans="1:10" s="179" customFormat="1"/>
    <row r="200" spans="1:10" s="179" customFormat="1"/>
    <row r="201" spans="1:10" s="179" customFormat="1"/>
    <row r="202" spans="1:10" s="179" customFormat="1"/>
    <row r="203" spans="1:10" s="179" customFormat="1"/>
    <row r="204" spans="1:10" s="179" customFormat="1"/>
    <row r="205" spans="1:10" s="179" customFormat="1"/>
    <row r="206" spans="1:10" s="179" customFormat="1"/>
    <row r="207" spans="1:10" s="179" customFormat="1"/>
    <row r="208" spans="1:10" s="179" customFormat="1"/>
    <row r="209" s="179" customFormat="1"/>
    <row r="210" s="179" customFormat="1"/>
    <row r="211" s="179" customFormat="1"/>
    <row r="212" s="179" customFormat="1"/>
    <row r="213" s="179" customFormat="1"/>
    <row r="214" s="179" customFormat="1"/>
    <row r="215" s="179" customFormat="1"/>
    <row r="216" s="179" customFormat="1"/>
    <row r="217" s="179" customFormat="1"/>
    <row r="218" s="179" customFormat="1"/>
    <row r="219" s="179" customFormat="1"/>
    <row r="220" s="179" customFormat="1"/>
    <row r="221" s="179" customFormat="1"/>
    <row r="222" s="179" customFormat="1"/>
    <row r="223" s="179" customFormat="1"/>
    <row r="224" s="179" customFormat="1"/>
    <row r="225" s="179" customFormat="1"/>
    <row r="226" s="179" customFormat="1"/>
    <row r="227" s="179" customFormat="1"/>
    <row r="228" s="179" customFormat="1"/>
    <row r="229" s="179" customFormat="1"/>
    <row r="230" s="179" customFormat="1"/>
    <row r="231" s="179" customFormat="1"/>
    <row r="232" s="179" customFormat="1"/>
    <row r="233" s="179" customFormat="1"/>
    <row r="234" s="179" customFormat="1"/>
    <row r="235" s="179" customFormat="1"/>
    <row r="236" s="179" customFormat="1"/>
    <row r="237" s="179" customFormat="1"/>
    <row r="238" s="179" customFormat="1"/>
    <row r="239" s="179" customFormat="1"/>
    <row r="240" s="179" customFormat="1"/>
    <row r="241" s="179" customFormat="1"/>
    <row r="242" s="179" customFormat="1"/>
    <row r="243" s="179" customFormat="1"/>
    <row r="244" s="179" customFormat="1"/>
    <row r="245" s="179" customFormat="1"/>
    <row r="246" s="179" customFormat="1"/>
    <row r="247" s="179" customFormat="1"/>
    <row r="248" s="179" customFormat="1"/>
    <row r="249" s="179" customFormat="1"/>
    <row r="250" s="179" customFormat="1"/>
    <row r="251" s="179" customFormat="1"/>
    <row r="252" s="179" customFormat="1"/>
    <row r="253" s="179" customFormat="1"/>
    <row r="254" s="179" customFormat="1"/>
    <row r="255" s="179" customFormat="1"/>
    <row r="256" s="179" customFormat="1"/>
    <row r="257" s="179" customFormat="1"/>
    <row r="258" s="179" customFormat="1"/>
    <row r="259" s="179" customFormat="1"/>
    <row r="260" s="179" customFormat="1"/>
    <row r="261" s="179" customFormat="1"/>
    <row r="262" s="179" customFormat="1"/>
    <row r="263" s="179" customFormat="1"/>
    <row r="264" s="179" customFormat="1"/>
    <row r="265" s="179" customFormat="1"/>
    <row r="266" s="179" customFormat="1"/>
    <row r="267" s="179" customFormat="1"/>
    <row r="268" s="179" customFormat="1"/>
    <row r="269" s="179" customFormat="1"/>
    <row r="270" s="179" customFormat="1"/>
    <row r="271" s="179" customFormat="1"/>
    <row r="272" s="179" customFormat="1"/>
    <row r="273" s="179" customFormat="1"/>
    <row r="274" s="179" customFormat="1"/>
    <row r="275" s="179" customFormat="1"/>
    <row r="276" s="179" customFormat="1"/>
    <row r="277" s="179" customFormat="1"/>
    <row r="278" s="179" customFormat="1"/>
    <row r="279" s="179" customFormat="1"/>
    <row r="280" s="179" customFormat="1"/>
    <row r="281" s="179" customFormat="1"/>
    <row r="282" s="179" customFormat="1"/>
    <row r="283" s="179" customFormat="1"/>
    <row r="284" s="179" customFormat="1"/>
    <row r="285" s="179" customFormat="1"/>
    <row r="286" s="179" customFormat="1"/>
    <row r="287" s="179" customFormat="1"/>
    <row r="288" s="179" customFormat="1"/>
    <row r="289" s="179" customFormat="1"/>
    <row r="290" s="179" customFormat="1"/>
    <row r="291" s="179" customFormat="1"/>
    <row r="292" s="179" customFormat="1"/>
    <row r="293" s="179" customFormat="1"/>
    <row r="294" s="179" customFormat="1"/>
    <row r="295" s="179" customFormat="1"/>
    <row r="296" s="179" customFormat="1"/>
    <row r="297" s="179" customFormat="1"/>
    <row r="298" s="179" customFormat="1"/>
    <row r="299" s="179" customFormat="1"/>
    <row r="300" s="179" customFormat="1"/>
    <row r="301" s="179" customFormat="1"/>
    <row r="302" s="179" customFormat="1"/>
    <row r="303" s="179" customFormat="1"/>
    <row r="304" s="179" customFormat="1"/>
    <row r="305" s="179" customFormat="1"/>
    <row r="306" s="179" customFormat="1"/>
    <row r="307" s="179" customFormat="1"/>
    <row r="308" s="179" customFormat="1"/>
    <row r="309" s="179" customFormat="1"/>
    <row r="310" s="179" customFormat="1"/>
    <row r="311" s="179" customFormat="1"/>
    <row r="312" s="179" customFormat="1"/>
    <row r="313" s="179" customFormat="1"/>
    <row r="314" s="179" customFormat="1"/>
    <row r="315" s="179" customFormat="1"/>
    <row r="316" s="179" customFormat="1"/>
    <row r="317" s="179" customFormat="1"/>
    <row r="318" s="179" customFormat="1"/>
    <row r="319" s="179" customFormat="1"/>
    <row r="320" s="179" customFormat="1"/>
    <row r="321" s="179" customFormat="1"/>
    <row r="322" s="179" customFormat="1"/>
    <row r="323" s="179" customFormat="1"/>
    <row r="324" s="179" customFormat="1"/>
    <row r="325" s="179" customFormat="1"/>
    <row r="326" s="179" customFormat="1"/>
    <row r="327" s="179" customFormat="1"/>
    <row r="328" s="179" customFormat="1"/>
    <row r="329" s="179" customFormat="1"/>
    <row r="330" s="179" customFormat="1"/>
    <row r="331" s="179" customFormat="1"/>
    <row r="332" s="179" customFormat="1"/>
    <row r="333" s="179" customFormat="1"/>
    <row r="334" s="179" customFormat="1"/>
    <row r="335" s="179" customFormat="1"/>
    <row r="336" s="179" customFormat="1"/>
    <row r="337" s="179" customFormat="1"/>
    <row r="338" s="179" customFormat="1"/>
    <row r="339" s="179" customFormat="1"/>
    <row r="340" s="179" customFormat="1"/>
    <row r="341" s="179" customFormat="1"/>
    <row r="342" s="179" customFormat="1"/>
    <row r="343" s="179" customFormat="1"/>
    <row r="344" s="179" customFormat="1"/>
    <row r="345" s="179" customFormat="1"/>
    <row r="346" s="179" customFormat="1"/>
    <row r="347" s="179" customFormat="1"/>
    <row r="348" s="179" customFormat="1"/>
    <row r="349" s="179" customFormat="1"/>
    <row r="350" s="179" customFormat="1"/>
    <row r="351" s="179" customFormat="1"/>
    <row r="352" s="179" customFormat="1"/>
    <row r="353" s="179" customFormat="1"/>
    <row r="354" s="179" customFormat="1"/>
    <row r="355" s="179" customFormat="1"/>
    <row r="356" s="179" customFormat="1"/>
    <row r="357" s="179" customFormat="1"/>
    <row r="358" s="179" customFormat="1"/>
    <row r="359" s="179" customFormat="1"/>
    <row r="360" s="179" customFormat="1"/>
    <row r="361" s="179" customFormat="1"/>
    <row r="362" s="179" customFormat="1"/>
    <row r="363" s="179" customFormat="1"/>
    <row r="364" s="179" customFormat="1"/>
    <row r="365" s="179" customFormat="1"/>
    <row r="366" s="179" customFormat="1"/>
    <row r="367" s="179" customFormat="1"/>
    <row r="368" s="179" customFormat="1"/>
    <row r="369" s="179" customFormat="1"/>
    <row r="370" s="179" customFormat="1"/>
    <row r="371" s="179" customFormat="1"/>
    <row r="372" s="179" customFormat="1"/>
    <row r="373" s="179" customFormat="1"/>
    <row r="374" s="179" customFormat="1"/>
    <row r="375" s="179" customFormat="1"/>
    <row r="376" s="179" customFormat="1"/>
    <row r="377" s="179" customFormat="1"/>
    <row r="378" s="179" customFormat="1"/>
    <row r="379" s="179" customFormat="1"/>
    <row r="380" s="179" customFormat="1"/>
    <row r="381" s="179" customFormat="1"/>
    <row r="382" s="179" customFormat="1"/>
    <row r="383" s="179" customFormat="1"/>
    <row r="384" s="179" customFormat="1"/>
    <row r="385" s="179" customFormat="1"/>
    <row r="386" s="179" customFormat="1"/>
    <row r="387" s="179" customFormat="1"/>
    <row r="388" s="179" customFormat="1"/>
    <row r="389" s="179" customFormat="1"/>
    <row r="390" s="179" customFormat="1"/>
    <row r="391" s="179" customFormat="1"/>
    <row r="392" s="179" customFormat="1"/>
    <row r="393" s="179" customFormat="1"/>
    <row r="394" s="179" customFormat="1"/>
    <row r="395" s="179" customFormat="1"/>
    <row r="396" s="179" customFormat="1"/>
    <row r="397" s="179" customFormat="1"/>
    <row r="398" s="179" customFormat="1"/>
    <row r="399" s="179" customFormat="1"/>
    <row r="400" s="179" customFormat="1"/>
    <row r="401" s="179" customFormat="1"/>
    <row r="402" s="179" customFormat="1"/>
    <row r="403" s="179" customFormat="1"/>
    <row r="404" s="179" customFormat="1"/>
    <row r="405" s="179" customFormat="1"/>
    <row r="406" s="179" customFormat="1"/>
    <row r="407" s="179" customFormat="1"/>
    <row r="408" s="179" customFormat="1"/>
    <row r="409" s="179" customFormat="1"/>
    <row r="410" s="179" customFormat="1"/>
    <row r="411" s="179" customFormat="1"/>
    <row r="412" s="179" customFormat="1"/>
    <row r="413" s="179" customFormat="1"/>
    <row r="414" s="179" customFormat="1"/>
    <row r="415" s="179" customFormat="1"/>
    <row r="416" s="179" customFormat="1"/>
  </sheetData>
  <mergeCells count="16">
    <mergeCell ref="I13:I14"/>
    <mergeCell ref="A17:A19"/>
    <mergeCell ref="A35:A44"/>
    <mergeCell ref="A63:A64"/>
    <mergeCell ref="A13:A14"/>
    <mergeCell ref="B13:B14"/>
    <mergeCell ref="A20:A24"/>
    <mergeCell ref="A25:A29"/>
    <mergeCell ref="A127:A133"/>
    <mergeCell ref="A33:A34"/>
    <mergeCell ref="A121:A126"/>
    <mergeCell ref="A65:A66"/>
    <mergeCell ref="A101:A108"/>
    <mergeCell ref="A112:A117"/>
    <mergeCell ref="A45:A57"/>
    <mergeCell ref="A91:A9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69F6-0B1C-4F3F-8254-C2E1D00AB6D9}">
  <sheetPr>
    <tabColor rgb="FF92D050"/>
  </sheetPr>
  <dimension ref="A1:L170"/>
  <sheetViews>
    <sheetView showGridLines="0" topLeftCell="B135" zoomScale="114" zoomScaleNormal="165" workbookViewId="0">
      <selection activeCell="B80" sqref="A80:XFD81"/>
    </sheetView>
  </sheetViews>
  <sheetFormatPr defaultColWidth="14.42578125" defaultRowHeight="13.9"/>
  <cols>
    <col min="1" max="1" width="21.85546875" style="331" customWidth="1"/>
    <col min="2" max="2" width="84.5703125" style="331" customWidth="1"/>
    <col min="3" max="3" width="24.28515625" style="331" customWidth="1"/>
    <col min="4" max="4" width="13.28515625" style="331" customWidth="1"/>
    <col min="5" max="5" width="14.42578125" style="331" customWidth="1"/>
    <col min="6" max="6" width="20.140625" style="331" customWidth="1"/>
    <col min="7" max="7" width="11.42578125" style="331" customWidth="1"/>
    <col min="8" max="8" width="12.28515625" style="331" bestFit="1" customWidth="1"/>
    <col min="9" max="9" width="14" style="331" customWidth="1"/>
    <col min="10" max="10" width="11" style="331" bestFit="1" customWidth="1"/>
    <col min="11" max="11" width="16.140625" style="331" customWidth="1"/>
    <col min="12" max="12" width="14.42578125" style="331" bestFit="1" customWidth="1"/>
    <col min="13" max="29" width="8.7109375" style="331" customWidth="1"/>
    <col min="30" max="16384" width="14.42578125" style="331"/>
  </cols>
  <sheetData>
    <row r="1" spans="1:9" ht="15" customHeight="1">
      <c r="A1" s="326"/>
      <c r="B1" s="327" t="s">
        <v>0</v>
      </c>
      <c r="C1" s="328" t="s">
        <v>42</v>
      </c>
      <c r="D1" s="326"/>
      <c r="E1" s="326"/>
      <c r="F1" s="329"/>
      <c r="G1" s="329"/>
      <c r="H1" s="330"/>
      <c r="I1" s="330"/>
    </row>
    <row r="2" spans="1:9" ht="15" customHeight="1">
      <c r="A2" s="326"/>
      <c r="B2" s="327" t="s">
        <v>2</v>
      </c>
      <c r="C2" s="332" t="s">
        <v>3</v>
      </c>
      <c r="D2" s="326"/>
      <c r="E2" s="326"/>
      <c r="F2" s="329"/>
      <c r="G2" s="330"/>
      <c r="H2" s="333"/>
      <c r="I2" s="333"/>
    </row>
    <row r="3" spans="1:9">
      <c r="A3" s="326"/>
      <c r="B3" s="327" t="s">
        <v>4</v>
      </c>
      <c r="C3" s="334" t="s">
        <v>152</v>
      </c>
      <c r="D3" s="326"/>
      <c r="E3" s="326"/>
      <c r="F3" s="329"/>
      <c r="G3" s="333"/>
      <c r="H3" s="333"/>
      <c r="I3" s="333"/>
    </row>
    <row r="4" spans="1:9" ht="14.25" customHeight="1">
      <c r="A4" s="326"/>
      <c r="B4" s="327" t="s">
        <v>6</v>
      </c>
      <c r="C4" s="334" t="s">
        <v>7</v>
      </c>
      <c r="D4" s="326"/>
      <c r="E4" s="326"/>
      <c r="F4" s="329"/>
      <c r="G4" s="333"/>
      <c r="H4" s="333"/>
      <c r="I4" s="333"/>
    </row>
    <row r="5" spans="1:9" ht="14.25" customHeight="1">
      <c r="A5" s="326"/>
      <c r="B5" s="327" t="s">
        <v>8</v>
      </c>
      <c r="C5" s="335" t="s">
        <v>153</v>
      </c>
      <c r="D5" s="326"/>
      <c r="E5" s="326"/>
      <c r="F5" s="329"/>
      <c r="G5" s="333"/>
      <c r="H5" s="336"/>
      <c r="I5" s="336"/>
    </row>
    <row r="6" spans="1:9">
      <c r="A6" s="326"/>
      <c r="B6" s="327" t="s">
        <v>10</v>
      </c>
      <c r="C6" s="334" t="s">
        <v>154</v>
      </c>
      <c r="D6" s="326"/>
      <c r="E6" s="326"/>
      <c r="F6" s="337"/>
      <c r="G6" s="333"/>
      <c r="H6" s="336"/>
      <c r="I6" s="329"/>
    </row>
    <row r="7" spans="1:9" ht="39.6">
      <c r="A7" s="326"/>
      <c r="B7" s="327" t="s">
        <v>11</v>
      </c>
      <c r="C7" s="334" t="s">
        <v>46</v>
      </c>
      <c r="D7" s="326"/>
      <c r="E7" s="326"/>
      <c r="F7" s="337"/>
      <c r="G7" s="329"/>
      <c r="H7" s="336"/>
      <c r="I7" s="329"/>
    </row>
    <row r="8" spans="1:9" ht="14.25" customHeight="1">
      <c r="A8" s="326"/>
      <c r="B8" s="327" t="s">
        <v>12</v>
      </c>
      <c r="C8" s="334">
        <v>77</v>
      </c>
      <c r="D8" s="326"/>
      <c r="E8" s="326"/>
      <c r="F8" s="337"/>
      <c r="G8" s="329"/>
      <c r="H8" s="336"/>
      <c r="I8" s="329"/>
    </row>
    <row r="9" spans="1:9">
      <c r="A9" s="326"/>
      <c r="B9" s="327" t="s">
        <v>13</v>
      </c>
      <c r="C9" s="334" t="s">
        <v>14</v>
      </c>
      <c r="D9" s="338" t="s">
        <v>47</v>
      </c>
      <c r="E9" s="339">
        <f ca="1">TODAY()</f>
        <v>46266</v>
      </c>
      <c r="F9" s="337"/>
      <c r="G9" s="329"/>
      <c r="H9" s="336"/>
      <c r="I9" s="329"/>
    </row>
    <row r="10" spans="1:9" ht="15" customHeight="1">
      <c r="A10" s="326"/>
      <c r="B10" s="327" t="s">
        <v>15</v>
      </c>
      <c r="C10" s="334"/>
      <c r="D10" s="326"/>
      <c r="E10" s="326"/>
      <c r="F10" s="340"/>
      <c r="G10" s="329"/>
      <c r="H10" s="329"/>
      <c r="I10" s="329"/>
    </row>
    <row r="11" spans="1:9" ht="14.25" customHeight="1">
      <c r="A11" s="326"/>
      <c r="B11" s="327" t="s">
        <v>16</v>
      </c>
      <c r="C11" s="334" t="s">
        <v>49</v>
      </c>
      <c r="D11" s="326"/>
      <c r="E11" s="326"/>
      <c r="F11" s="329"/>
      <c r="G11" s="329"/>
      <c r="H11" s="329"/>
      <c r="I11" s="329"/>
    </row>
    <row r="12" spans="1:9" ht="13.5" customHeight="1">
      <c r="A12" s="341"/>
      <c r="B12" s="342"/>
      <c r="C12" s="343"/>
      <c r="D12" s="344"/>
      <c r="E12" s="340"/>
      <c r="F12" s="329"/>
      <c r="G12" s="329"/>
      <c r="H12" s="329"/>
      <c r="I12" s="329"/>
    </row>
    <row r="13" spans="1:9" ht="11.45" customHeight="1">
      <c r="A13" s="557" t="s">
        <v>50</v>
      </c>
      <c r="B13" s="557" t="s">
        <v>51</v>
      </c>
      <c r="C13" s="345" t="s">
        <v>52</v>
      </c>
      <c r="D13" s="345" t="s">
        <v>50</v>
      </c>
      <c r="E13" s="345" t="s">
        <v>50</v>
      </c>
      <c r="F13" s="345" t="s">
        <v>53</v>
      </c>
      <c r="G13" s="346">
        <v>0.15</v>
      </c>
      <c r="H13" s="347" t="s">
        <v>33</v>
      </c>
      <c r="I13" s="558" t="s">
        <v>54</v>
      </c>
    </row>
    <row r="14" spans="1:9" ht="13.5" customHeight="1">
      <c r="A14" s="598"/>
      <c r="B14" s="598"/>
      <c r="C14" s="348" t="s">
        <v>55</v>
      </c>
      <c r="D14" s="348" t="s">
        <v>56</v>
      </c>
      <c r="E14" s="348" t="s">
        <v>57</v>
      </c>
      <c r="F14" s="348" t="s">
        <v>58</v>
      </c>
      <c r="G14" s="348" t="s">
        <v>59</v>
      </c>
      <c r="H14" s="348" t="s">
        <v>60</v>
      </c>
      <c r="I14" s="599"/>
    </row>
    <row r="15" spans="1:9" ht="13.5" customHeight="1">
      <c r="A15" s="349"/>
      <c r="B15" s="349"/>
      <c r="C15" s="350"/>
      <c r="D15" s="350"/>
      <c r="E15" s="350"/>
      <c r="F15" s="350"/>
      <c r="G15" s="351"/>
      <c r="H15" s="351"/>
      <c r="I15" s="352"/>
    </row>
    <row r="16" spans="1:9" ht="13.5" customHeight="1">
      <c r="A16" s="353"/>
      <c r="B16" s="354" t="s">
        <v>25</v>
      </c>
      <c r="C16" s="353"/>
      <c r="D16" s="353"/>
      <c r="E16" s="353"/>
      <c r="F16" s="353"/>
      <c r="G16" s="353"/>
      <c r="H16" s="353"/>
      <c r="I16" s="353"/>
    </row>
    <row r="17" spans="1:12">
      <c r="A17" s="355"/>
      <c r="B17" s="356"/>
      <c r="C17" s="357">
        <v>0</v>
      </c>
      <c r="D17" s="358"/>
      <c r="E17" s="358"/>
      <c r="F17" s="359">
        <f>D17*E17*C17</f>
        <v>0</v>
      </c>
      <c r="G17" s="359">
        <f t="shared" ref="G17" si="0">F17*(0/100)</f>
        <v>0</v>
      </c>
      <c r="H17" s="359">
        <f>F17*3.5/100</f>
        <v>0</v>
      </c>
      <c r="I17" s="359">
        <f t="shared" ref="I17" si="1">SUM(F17:H17)</f>
        <v>0</v>
      </c>
      <c r="J17" s="360"/>
      <c r="K17" s="360"/>
      <c r="L17" s="360"/>
    </row>
    <row r="18" spans="1:12" ht="13.5" customHeight="1">
      <c r="B18" s="361" t="s">
        <v>67</v>
      </c>
      <c r="C18" s="362"/>
      <c r="D18" s="337"/>
      <c r="E18" s="337"/>
      <c r="F18" s="363">
        <f>SUM(F17:F17)</f>
        <v>0</v>
      </c>
      <c r="G18" s="363">
        <f>SUM(G17:G17)</f>
        <v>0</v>
      </c>
      <c r="H18" s="363">
        <f>SUM(H17:H17)</f>
        <v>0</v>
      </c>
      <c r="I18" s="363">
        <f>SUM(I17:I17)</f>
        <v>0</v>
      </c>
    </row>
    <row r="19" spans="1:12" ht="13.5" customHeight="1">
      <c r="B19" s="329"/>
      <c r="C19" s="362"/>
      <c r="D19" s="337"/>
      <c r="E19" s="337"/>
      <c r="F19" s="362"/>
      <c r="G19" s="362"/>
      <c r="H19" s="362"/>
      <c r="I19" s="362"/>
    </row>
    <row r="20" spans="1:12" ht="13.5" customHeight="1">
      <c r="A20" s="353"/>
      <c r="B20" s="364" t="s">
        <v>68</v>
      </c>
      <c r="C20" s="353" t="s">
        <v>69</v>
      </c>
      <c r="D20" s="353"/>
      <c r="E20" s="353"/>
      <c r="F20" s="353"/>
      <c r="G20" s="353"/>
      <c r="H20" s="353"/>
      <c r="I20" s="353"/>
    </row>
    <row r="21" spans="1:12">
      <c r="A21" s="365"/>
      <c r="B21" s="366"/>
      <c r="C21" s="357">
        <v>0</v>
      </c>
      <c r="D21" s="358"/>
      <c r="E21" s="358"/>
      <c r="F21" s="359">
        <f t="shared" ref="F21" si="2">C21*D21*E21</f>
        <v>0</v>
      </c>
      <c r="G21" s="359">
        <f t="shared" ref="G21" si="3">F21*15%</f>
        <v>0</v>
      </c>
      <c r="H21" s="359">
        <v>0</v>
      </c>
      <c r="I21" s="359">
        <f t="shared" ref="I21" si="4">SUM(F21:H21)</f>
        <v>0</v>
      </c>
      <c r="K21" s="360"/>
      <c r="L21" s="360"/>
    </row>
    <row r="22" spans="1:12" ht="13.5" customHeight="1">
      <c r="B22" s="361" t="s">
        <v>67</v>
      </c>
      <c r="C22" s="362"/>
      <c r="D22" s="337"/>
      <c r="E22" s="337"/>
      <c r="F22" s="363">
        <f>SUM(F21:F21)</f>
        <v>0</v>
      </c>
      <c r="G22" s="363">
        <f>SUM(G21:G21)</f>
        <v>0</v>
      </c>
      <c r="H22" s="363">
        <f>SUM(H21:H21)</f>
        <v>0</v>
      </c>
      <c r="I22" s="363">
        <f>SUM(I21:I21)</f>
        <v>0</v>
      </c>
    </row>
    <row r="23" spans="1:12" ht="13.5" customHeight="1">
      <c r="B23" s="329"/>
      <c r="C23" s="362"/>
      <c r="D23" s="337"/>
      <c r="E23" s="337"/>
      <c r="F23" s="362"/>
      <c r="G23" s="362"/>
      <c r="H23" s="362"/>
      <c r="I23" s="362"/>
    </row>
    <row r="24" spans="1:12" ht="13.5" customHeight="1">
      <c r="A24" s="353"/>
      <c r="B24" s="354" t="s">
        <v>93</v>
      </c>
      <c r="C24" s="367"/>
      <c r="D24" s="353"/>
      <c r="E24" s="353"/>
      <c r="F24" s="353"/>
      <c r="G24" s="353"/>
      <c r="H24" s="353"/>
      <c r="I24" s="353"/>
    </row>
    <row r="25" spans="1:12" ht="13.5" customHeight="1">
      <c r="A25" s="368"/>
      <c r="B25" s="369"/>
      <c r="C25" s="370">
        <v>0</v>
      </c>
      <c r="D25" s="358"/>
      <c r="E25" s="358"/>
      <c r="F25" s="359">
        <v>0</v>
      </c>
      <c r="G25" s="359">
        <v>0</v>
      </c>
      <c r="H25" s="359">
        <v>0</v>
      </c>
      <c r="I25" s="359">
        <f>SUM(F25:H25)</f>
        <v>0</v>
      </c>
    </row>
    <row r="26" spans="1:12" ht="13.5" customHeight="1">
      <c r="B26" s="361" t="s">
        <v>67</v>
      </c>
      <c r="C26" s="362"/>
      <c r="D26" s="337"/>
      <c r="E26" s="337"/>
      <c r="F26" s="363">
        <v>0</v>
      </c>
      <c r="G26" s="363">
        <v>0</v>
      </c>
      <c r="H26" s="363">
        <v>0</v>
      </c>
      <c r="I26" s="363">
        <v>0</v>
      </c>
    </row>
    <row r="27" spans="1:12" ht="13.5" customHeight="1">
      <c r="B27" s="329"/>
      <c r="C27" s="362"/>
      <c r="D27" s="337"/>
      <c r="E27" s="337"/>
      <c r="F27" s="362"/>
      <c r="G27" s="362"/>
      <c r="H27" s="362"/>
      <c r="I27" s="362"/>
    </row>
    <row r="28" spans="1:12" ht="13.5" customHeight="1">
      <c r="A28" s="353"/>
      <c r="B28" s="364" t="s">
        <v>28</v>
      </c>
      <c r="C28" s="371"/>
      <c r="D28" s="372"/>
      <c r="E28" s="372"/>
      <c r="F28" s="372"/>
      <c r="G28" s="372"/>
      <c r="H28" s="372"/>
      <c r="I28" s="372"/>
    </row>
    <row r="29" spans="1:12">
      <c r="A29" s="559"/>
      <c r="B29" s="373" t="s">
        <v>155</v>
      </c>
      <c r="C29" s="374"/>
      <c r="D29" s="358"/>
      <c r="E29" s="358"/>
      <c r="F29" s="359">
        <f t="shared" ref="F29:F92" si="5">C29*D29*E29</f>
        <v>0</v>
      </c>
      <c r="G29" s="359">
        <v>0</v>
      </c>
      <c r="H29" s="359">
        <v>0</v>
      </c>
      <c r="I29" s="359">
        <f t="shared" ref="I29:I92" si="6">SUM(F29:H29)</f>
        <v>0</v>
      </c>
    </row>
    <row r="30" spans="1:12" ht="35.450000000000003" customHeight="1">
      <c r="A30" s="559"/>
      <c r="B30" s="366" t="s">
        <v>156</v>
      </c>
      <c r="C30" s="374">
        <v>13359</v>
      </c>
      <c r="D30" s="358">
        <v>1</v>
      </c>
      <c r="E30" s="358">
        <v>1</v>
      </c>
      <c r="F30" s="359">
        <f t="shared" si="5"/>
        <v>13359</v>
      </c>
      <c r="G30" s="359">
        <v>0</v>
      </c>
      <c r="H30" s="359">
        <v>0</v>
      </c>
      <c r="I30" s="359">
        <f t="shared" si="6"/>
        <v>13359</v>
      </c>
    </row>
    <row r="31" spans="1:12" ht="34.5" customHeight="1">
      <c r="A31" s="559"/>
      <c r="B31" s="366" t="s">
        <v>157</v>
      </c>
      <c r="C31" s="357">
        <v>8500</v>
      </c>
      <c r="D31" s="358">
        <v>2</v>
      </c>
      <c r="E31" s="358">
        <v>1</v>
      </c>
      <c r="F31" s="359">
        <f t="shared" si="5"/>
        <v>17000</v>
      </c>
      <c r="G31" s="359">
        <v>0</v>
      </c>
      <c r="H31" s="359">
        <v>0</v>
      </c>
      <c r="I31" s="359">
        <f t="shared" si="6"/>
        <v>17000</v>
      </c>
    </row>
    <row r="32" spans="1:12" s="376" customFormat="1" ht="38.450000000000003" customHeight="1">
      <c r="A32" s="559"/>
      <c r="B32" s="366" t="s">
        <v>158</v>
      </c>
      <c r="C32" s="374">
        <v>24623.4</v>
      </c>
      <c r="D32" s="358">
        <v>1</v>
      </c>
      <c r="E32" s="358">
        <v>1</v>
      </c>
      <c r="F32" s="375">
        <f t="shared" si="5"/>
        <v>24623.4</v>
      </c>
      <c r="G32" s="375">
        <v>0</v>
      </c>
      <c r="H32" s="375">
        <v>0</v>
      </c>
      <c r="I32" s="375">
        <f t="shared" si="6"/>
        <v>24623.4</v>
      </c>
    </row>
    <row r="33" spans="1:9" s="376" customFormat="1">
      <c r="A33" s="559"/>
      <c r="B33" s="366" t="s">
        <v>159</v>
      </c>
      <c r="C33" s="357">
        <v>1670</v>
      </c>
      <c r="D33" s="358">
        <v>5</v>
      </c>
      <c r="E33" s="358">
        <v>3</v>
      </c>
      <c r="F33" s="375">
        <f t="shared" si="5"/>
        <v>25050</v>
      </c>
      <c r="G33" s="375">
        <v>0</v>
      </c>
      <c r="H33" s="375">
        <v>0</v>
      </c>
      <c r="I33" s="375">
        <f t="shared" si="6"/>
        <v>25050</v>
      </c>
    </row>
    <row r="34" spans="1:9" s="376" customFormat="1">
      <c r="A34" s="559"/>
      <c r="B34" s="373" t="s">
        <v>160</v>
      </c>
      <c r="C34" s="374"/>
      <c r="D34" s="358"/>
      <c r="E34" s="358"/>
      <c r="F34" s="359">
        <f t="shared" si="5"/>
        <v>0</v>
      </c>
      <c r="G34" s="359">
        <v>0</v>
      </c>
      <c r="H34" s="359">
        <v>0</v>
      </c>
      <c r="I34" s="359">
        <f t="shared" si="6"/>
        <v>0</v>
      </c>
    </row>
    <row r="35" spans="1:9" s="376" customFormat="1" ht="21" customHeight="1">
      <c r="A35" s="559"/>
      <c r="B35" s="366" t="s">
        <v>161</v>
      </c>
      <c r="C35" s="374">
        <v>27830</v>
      </c>
      <c r="D35" s="358">
        <v>1</v>
      </c>
      <c r="E35" s="358">
        <v>1</v>
      </c>
      <c r="F35" s="359">
        <f t="shared" si="5"/>
        <v>27830</v>
      </c>
      <c r="G35" s="359">
        <v>0</v>
      </c>
      <c r="H35" s="359">
        <v>0</v>
      </c>
      <c r="I35" s="359">
        <f t="shared" si="6"/>
        <v>27830</v>
      </c>
    </row>
    <row r="36" spans="1:9" s="376" customFormat="1" ht="33" customHeight="1">
      <c r="A36" s="559"/>
      <c r="B36" s="366" t="s">
        <v>162</v>
      </c>
      <c r="C36" s="357">
        <v>135810</v>
      </c>
      <c r="D36" s="358">
        <v>1</v>
      </c>
      <c r="E36" s="358">
        <v>1</v>
      </c>
      <c r="F36" s="359">
        <f t="shared" si="5"/>
        <v>135810</v>
      </c>
      <c r="G36" s="359">
        <v>0</v>
      </c>
      <c r="H36" s="359">
        <v>0</v>
      </c>
      <c r="I36" s="359">
        <f t="shared" si="6"/>
        <v>135810</v>
      </c>
    </row>
    <row r="37" spans="1:9" s="376" customFormat="1" ht="45" customHeight="1">
      <c r="A37" s="559"/>
      <c r="B37" s="366" t="s">
        <v>163</v>
      </c>
      <c r="C37" s="374">
        <v>32839</v>
      </c>
      <c r="D37" s="358">
        <v>1</v>
      </c>
      <c r="E37" s="358">
        <v>1</v>
      </c>
      <c r="F37" s="375">
        <f t="shared" si="5"/>
        <v>32839</v>
      </c>
      <c r="G37" s="375">
        <v>0</v>
      </c>
      <c r="H37" s="375">
        <v>0</v>
      </c>
      <c r="I37" s="375">
        <f t="shared" si="6"/>
        <v>32839</v>
      </c>
    </row>
    <row r="38" spans="1:9" s="376" customFormat="1">
      <c r="A38" s="559"/>
      <c r="B38" s="366" t="s">
        <v>159</v>
      </c>
      <c r="C38" s="357">
        <v>1670</v>
      </c>
      <c r="D38" s="358">
        <v>5</v>
      </c>
      <c r="E38" s="358">
        <v>3</v>
      </c>
      <c r="F38" s="375">
        <f t="shared" si="5"/>
        <v>25050</v>
      </c>
      <c r="G38" s="375">
        <v>0</v>
      </c>
      <c r="H38" s="375">
        <v>0</v>
      </c>
      <c r="I38" s="375">
        <f t="shared" si="6"/>
        <v>25050</v>
      </c>
    </row>
    <row r="39" spans="1:9" s="376" customFormat="1">
      <c r="A39" s="559"/>
      <c r="B39" s="373" t="s">
        <v>164</v>
      </c>
      <c r="C39" s="374"/>
      <c r="D39" s="358"/>
      <c r="E39" s="358"/>
      <c r="F39" s="359">
        <f t="shared" si="5"/>
        <v>0</v>
      </c>
      <c r="G39" s="359">
        <v>0</v>
      </c>
      <c r="H39" s="359">
        <v>0</v>
      </c>
      <c r="I39" s="359">
        <f t="shared" si="6"/>
        <v>0</v>
      </c>
    </row>
    <row r="40" spans="1:9" s="376" customFormat="1">
      <c r="A40" s="559"/>
      <c r="B40" s="366" t="s">
        <v>165</v>
      </c>
      <c r="C40" s="374">
        <v>80150</v>
      </c>
      <c r="D40" s="358">
        <v>1</v>
      </c>
      <c r="E40" s="358">
        <v>1</v>
      </c>
      <c r="F40" s="359">
        <f t="shared" si="5"/>
        <v>80150</v>
      </c>
      <c r="G40" s="359">
        <v>0</v>
      </c>
      <c r="H40" s="359">
        <v>0</v>
      </c>
      <c r="I40" s="359">
        <f t="shared" si="6"/>
        <v>80150</v>
      </c>
    </row>
    <row r="41" spans="1:9" s="376" customFormat="1">
      <c r="A41" s="559"/>
      <c r="B41" s="366" t="s">
        <v>166</v>
      </c>
      <c r="C41" s="374">
        <v>16700</v>
      </c>
      <c r="D41" s="358">
        <v>1</v>
      </c>
      <c r="E41" s="358">
        <v>1</v>
      </c>
      <c r="F41" s="359">
        <f t="shared" si="5"/>
        <v>16700</v>
      </c>
      <c r="G41" s="359">
        <v>0</v>
      </c>
      <c r="H41" s="359">
        <v>0</v>
      </c>
      <c r="I41" s="359">
        <f t="shared" si="6"/>
        <v>16700</v>
      </c>
    </row>
    <row r="42" spans="1:9" s="376" customFormat="1">
      <c r="A42" s="559"/>
      <c r="B42" s="377" t="s">
        <v>167</v>
      </c>
      <c r="C42" s="374"/>
      <c r="D42" s="358">
        <v>1</v>
      </c>
      <c r="E42" s="358">
        <v>1</v>
      </c>
      <c r="F42" s="375">
        <f t="shared" si="5"/>
        <v>0</v>
      </c>
      <c r="G42" s="375">
        <v>0</v>
      </c>
      <c r="H42" s="375">
        <v>0</v>
      </c>
      <c r="I42" s="375">
        <f t="shared" si="6"/>
        <v>0</v>
      </c>
    </row>
    <row r="43" spans="1:9" s="376" customFormat="1">
      <c r="A43" s="559"/>
      <c r="B43" s="366" t="s">
        <v>168</v>
      </c>
      <c r="C43" s="374">
        <v>1670</v>
      </c>
      <c r="D43" s="358">
        <v>2</v>
      </c>
      <c r="E43" s="358">
        <v>1</v>
      </c>
      <c r="F43" s="375">
        <f t="shared" si="5"/>
        <v>3340</v>
      </c>
      <c r="G43" s="375">
        <v>0</v>
      </c>
      <c r="H43" s="375">
        <v>0</v>
      </c>
      <c r="I43" s="375">
        <f t="shared" si="6"/>
        <v>3340</v>
      </c>
    </row>
    <row r="44" spans="1:9" s="376" customFormat="1">
      <c r="A44" s="559"/>
      <c r="B44" s="366" t="s">
        <v>169</v>
      </c>
      <c r="C44" s="374">
        <v>670</v>
      </c>
      <c r="D44" s="358">
        <v>1</v>
      </c>
      <c r="E44" s="358">
        <v>1</v>
      </c>
      <c r="F44" s="359">
        <f t="shared" si="5"/>
        <v>670</v>
      </c>
      <c r="G44" s="359">
        <v>0</v>
      </c>
      <c r="H44" s="359">
        <v>0</v>
      </c>
      <c r="I44" s="359">
        <f t="shared" si="6"/>
        <v>670</v>
      </c>
    </row>
    <row r="45" spans="1:9" s="376" customFormat="1">
      <c r="A45" s="559"/>
      <c r="B45" s="366" t="s">
        <v>170</v>
      </c>
      <c r="C45" s="374">
        <v>2780</v>
      </c>
      <c r="D45" s="358">
        <v>1</v>
      </c>
      <c r="E45" s="358">
        <v>1</v>
      </c>
      <c r="F45" s="359">
        <f t="shared" si="5"/>
        <v>2780</v>
      </c>
      <c r="G45" s="359">
        <v>0</v>
      </c>
      <c r="H45" s="359">
        <v>0</v>
      </c>
      <c r="I45" s="359">
        <f t="shared" si="6"/>
        <v>2780</v>
      </c>
    </row>
    <row r="46" spans="1:9" s="376" customFormat="1">
      <c r="A46" s="559"/>
      <c r="B46" s="366" t="s">
        <v>171</v>
      </c>
      <c r="C46" s="374"/>
      <c r="D46" s="358">
        <v>1</v>
      </c>
      <c r="E46" s="358">
        <v>1</v>
      </c>
      <c r="F46" s="359">
        <f t="shared" si="5"/>
        <v>0</v>
      </c>
      <c r="G46" s="359">
        <v>0</v>
      </c>
      <c r="H46" s="359">
        <v>0</v>
      </c>
      <c r="I46" s="359">
        <f t="shared" si="6"/>
        <v>0</v>
      </c>
    </row>
    <row r="47" spans="1:9" s="376" customFormat="1">
      <c r="A47" s="559"/>
      <c r="B47" s="366" t="s">
        <v>172</v>
      </c>
      <c r="C47" s="374">
        <v>2780</v>
      </c>
      <c r="D47" s="358">
        <v>1</v>
      </c>
      <c r="E47" s="358">
        <v>3</v>
      </c>
      <c r="F47" s="375">
        <f t="shared" si="5"/>
        <v>8340</v>
      </c>
      <c r="G47" s="375">
        <v>0</v>
      </c>
      <c r="H47" s="375">
        <v>0</v>
      </c>
      <c r="I47" s="375">
        <f t="shared" si="6"/>
        <v>8340</v>
      </c>
    </row>
    <row r="48" spans="1:9" s="376" customFormat="1">
      <c r="A48" s="559"/>
      <c r="B48" s="366" t="s">
        <v>173</v>
      </c>
      <c r="C48" s="374">
        <v>1670</v>
      </c>
      <c r="D48" s="358">
        <v>2</v>
      </c>
      <c r="E48" s="358">
        <v>3</v>
      </c>
      <c r="F48" s="375">
        <f t="shared" si="5"/>
        <v>10020</v>
      </c>
      <c r="G48" s="375">
        <v>0</v>
      </c>
      <c r="H48" s="375">
        <v>0</v>
      </c>
      <c r="I48" s="375">
        <f t="shared" si="6"/>
        <v>10020</v>
      </c>
    </row>
    <row r="49" spans="1:9" s="376" customFormat="1">
      <c r="A49" s="559"/>
      <c r="B49" s="373" t="s">
        <v>174</v>
      </c>
      <c r="C49" s="374"/>
      <c r="D49" s="358"/>
      <c r="E49" s="358"/>
      <c r="F49" s="359">
        <f t="shared" si="5"/>
        <v>0</v>
      </c>
      <c r="G49" s="359">
        <v>0</v>
      </c>
      <c r="H49" s="359">
        <v>0</v>
      </c>
      <c r="I49" s="359">
        <f t="shared" si="6"/>
        <v>0</v>
      </c>
    </row>
    <row r="50" spans="1:9" s="376" customFormat="1">
      <c r="A50" s="559"/>
      <c r="B50" s="525" t="s">
        <v>175</v>
      </c>
      <c r="C50" s="374"/>
      <c r="D50" s="358"/>
      <c r="E50" s="358"/>
      <c r="F50" s="359"/>
      <c r="G50" s="359"/>
      <c r="H50" s="359"/>
      <c r="I50" s="359"/>
    </row>
    <row r="51" spans="1:9" s="376" customFormat="1">
      <c r="A51" s="559"/>
      <c r="B51" s="366" t="s">
        <v>176</v>
      </c>
      <c r="C51" s="374">
        <v>7300</v>
      </c>
      <c r="D51" s="358">
        <v>1</v>
      </c>
      <c r="E51" s="358">
        <v>1</v>
      </c>
      <c r="F51" s="359">
        <f t="shared" si="5"/>
        <v>7300</v>
      </c>
      <c r="G51" s="359">
        <v>0</v>
      </c>
      <c r="H51" s="359">
        <v>0</v>
      </c>
      <c r="I51" s="359">
        <f t="shared" si="6"/>
        <v>7300</v>
      </c>
    </row>
    <row r="52" spans="1:9" s="376" customFormat="1">
      <c r="A52" s="559"/>
      <c r="B52" s="366" t="s">
        <v>177</v>
      </c>
      <c r="C52" s="357">
        <v>1000</v>
      </c>
      <c r="D52" s="358">
        <v>3</v>
      </c>
      <c r="E52" s="358">
        <v>1</v>
      </c>
      <c r="F52" s="359">
        <f t="shared" si="5"/>
        <v>3000</v>
      </c>
      <c r="G52" s="359">
        <v>0</v>
      </c>
      <c r="H52" s="359">
        <v>0</v>
      </c>
      <c r="I52" s="359">
        <f t="shared" si="6"/>
        <v>3000</v>
      </c>
    </row>
    <row r="53" spans="1:9" s="376" customFormat="1">
      <c r="A53" s="559"/>
      <c r="B53" s="366" t="s">
        <v>178</v>
      </c>
      <c r="C53" s="374">
        <v>1000</v>
      </c>
      <c r="D53" s="358">
        <v>2</v>
      </c>
      <c r="E53" s="358">
        <v>1</v>
      </c>
      <c r="F53" s="375">
        <f t="shared" si="5"/>
        <v>2000</v>
      </c>
      <c r="G53" s="375">
        <v>0</v>
      </c>
      <c r="H53" s="375">
        <v>0</v>
      </c>
      <c r="I53" s="375">
        <f t="shared" si="6"/>
        <v>2000</v>
      </c>
    </row>
    <row r="54" spans="1:9" s="376" customFormat="1">
      <c r="A54" s="559"/>
      <c r="B54" s="366" t="s">
        <v>179</v>
      </c>
      <c r="C54" s="357"/>
      <c r="D54" s="378">
        <v>1</v>
      </c>
      <c r="E54" s="378">
        <v>1</v>
      </c>
      <c r="F54" s="375">
        <f t="shared" si="5"/>
        <v>0</v>
      </c>
      <c r="G54" s="375">
        <v>0</v>
      </c>
      <c r="H54" s="375">
        <v>0</v>
      </c>
      <c r="I54" s="375">
        <f t="shared" si="6"/>
        <v>0</v>
      </c>
    </row>
    <row r="55" spans="1:9" s="376" customFormat="1">
      <c r="A55" s="559"/>
      <c r="B55" s="366" t="s">
        <v>180</v>
      </c>
      <c r="C55" s="374">
        <v>2780</v>
      </c>
      <c r="D55" s="358">
        <v>1</v>
      </c>
      <c r="E55" s="358">
        <v>3</v>
      </c>
      <c r="F55" s="359">
        <f t="shared" si="5"/>
        <v>8340</v>
      </c>
      <c r="G55" s="359">
        <v>0</v>
      </c>
      <c r="H55" s="359">
        <v>0</v>
      </c>
      <c r="I55" s="359">
        <f t="shared" si="6"/>
        <v>8340</v>
      </c>
    </row>
    <row r="56" spans="1:9" s="376" customFormat="1">
      <c r="A56" s="559"/>
      <c r="B56" s="366" t="s">
        <v>181</v>
      </c>
      <c r="C56" s="374">
        <v>1670</v>
      </c>
      <c r="D56" s="358">
        <v>1</v>
      </c>
      <c r="E56" s="358">
        <v>3</v>
      </c>
      <c r="F56" s="359">
        <f t="shared" si="5"/>
        <v>5010</v>
      </c>
      <c r="G56" s="359">
        <v>0</v>
      </c>
      <c r="H56" s="359">
        <v>0</v>
      </c>
      <c r="I56" s="359">
        <f t="shared" si="6"/>
        <v>5010</v>
      </c>
    </row>
    <row r="57" spans="1:9" s="376" customFormat="1">
      <c r="A57" s="559"/>
      <c r="B57" s="379" t="s">
        <v>182</v>
      </c>
      <c r="C57" s="374"/>
      <c r="D57" s="358"/>
      <c r="E57" s="358"/>
      <c r="F57" s="359"/>
      <c r="G57" s="359"/>
      <c r="H57" s="359"/>
      <c r="I57" s="359"/>
    </row>
    <row r="58" spans="1:9" s="376" customFormat="1">
      <c r="A58" s="559"/>
      <c r="B58" s="366" t="s">
        <v>176</v>
      </c>
      <c r="C58" s="374">
        <v>7300</v>
      </c>
      <c r="D58" s="358">
        <v>1</v>
      </c>
      <c r="E58" s="358">
        <v>2</v>
      </c>
      <c r="F58" s="359">
        <f t="shared" si="5"/>
        <v>14600</v>
      </c>
      <c r="G58" s="359">
        <v>0</v>
      </c>
      <c r="H58" s="359">
        <v>0</v>
      </c>
      <c r="I58" s="359">
        <f t="shared" si="6"/>
        <v>14600</v>
      </c>
    </row>
    <row r="59" spans="1:9" s="376" customFormat="1">
      <c r="A59" s="559"/>
      <c r="B59" s="366" t="s">
        <v>177</v>
      </c>
      <c r="C59" s="357">
        <v>1000</v>
      </c>
      <c r="D59" s="358">
        <v>1</v>
      </c>
      <c r="E59" s="358">
        <v>2</v>
      </c>
      <c r="F59" s="359">
        <f t="shared" si="5"/>
        <v>2000</v>
      </c>
      <c r="G59" s="359">
        <v>0</v>
      </c>
      <c r="H59" s="359">
        <v>0</v>
      </c>
      <c r="I59" s="359">
        <f t="shared" si="6"/>
        <v>2000</v>
      </c>
    </row>
    <row r="60" spans="1:9" s="376" customFormat="1" ht="16.899999999999999">
      <c r="A60" s="559"/>
      <c r="B60" s="366" t="s">
        <v>183</v>
      </c>
      <c r="C60" s="357"/>
      <c r="D60" s="358">
        <v>1</v>
      </c>
      <c r="E60" s="358">
        <v>2</v>
      </c>
      <c r="F60" s="359">
        <f t="shared" si="5"/>
        <v>0</v>
      </c>
      <c r="G60" s="359">
        <v>0</v>
      </c>
      <c r="H60" s="359">
        <v>0</v>
      </c>
      <c r="I60" s="359">
        <f t="shared" si="6"/>
        <v>0</v>
      </c>
    </row>
    <row r="61" spans="1:9" s="376" customFormat="1">
      <c r="A61" s="559"/>
      <c r="B61" s="366" t="s">
        <v>180</v>
      </c>
      <c r="C61" s="374">
        <v>2780</v>
      </c>
      <c r="D61" s="358">
        <v>1</v>
      </c>
      <c r="E61" s="358">
        <v>2</v>
      </c>
      <c r="F61" s="359">
        <f t="shared" si="5"/>
        <v>5560</v>
      </c>
      <c r="G61" s="359">
        <v>0</v>
      </c>
      <c r="H61" s="359">
        <v>0</v>
      </c>
      <c r="I61" s="359">
        <f t="shared" si="6"/>
        <v>5560</v>
      </c>
    </row>
    <row r="62" spans="1:9" s="376" customFormat="1">
      <c r="A62" s="559"/>
      <c r="B62" s="366" t="s">
        <v>181</v>
      </c>
      <c r="C62" s="374">
        <v>1670</v>
      </c>
      <c r="D62" s="358">
        <v>1</v>
      </c>
      <c r="E62" s="358">
        <v>2</v>
      </c>
      <c r="F62" s="359">
        <f t="shared" si="5"/>
        <v>3340</v>
      </c>
      <c r="G62" s="359">
        <v>0</v>
      </c>
      <c r="H62" s="359">
        <v>0</v>
      </c>
      <c r="I62" s="359">
        <f t="shared" si="6"/>
        <v>3340</v>
      </c>
    </row>
    <row r="63" spans="1:9" s="376" customFormat="1">
      <c r="A63" s="559"/>
      <c r="B63" s="373" t="s">
        <v>184</v>
      </c>
      <c r="C63" s="374"/>
      <c r="D63" s="358"/>
      <c r="E63" s="358"/>
      <c r="F63" s="359">
        <f t="shared" si="5"/>
        <v>0</v>
      </c>
      <c r="G63" s="359"/>
      <c r="H63" s="359">
        <v>0</v>
      </c>
      <c r="I63" s="359">
        <f t="shared" si="6"/>
        <v>0</v>
      </c>
    </row>
    <row r="64" spans="1:9" s="376" customFormat="1">
      <c r="A64" s="559"/>
      <c r="B64" s="526" t="s">
        <v>185</v>
      </c>
      <c r="C64" s="374"/>
      <c r="D64" s="358"/>
      <c r="E64" s="358"/>
      <c r="F64" s="359"/>
      <c r="G64" s="359"/>
      <c r="H64" s="359"/>
      <c r="I64" s="359"/>
    </row>
    <row r="65" spans="1:9" s="376" customFormat="1">
      <c r="A65" s="559"/>
      <c r="B65" s="366" t="s">
        <v>186</v>
      </c>
      <c r="C65" s="357">
        <v>1000</v>
      </c>
      <c r="D65" s="358">
        <v>6</v>
      </c>
      <c r="E65" s="358">
        <v>1</v>
      </c>
      <c r="F65" s="375">
        <f t="shared" si="5"/>
        <v>6000</v>
      </c>
      <c r="G65" s="375">
        <v>0</v>
      </c>
      <c r="H65" s="375">
        <v>0</v>
      </c>
      <c r="I65" s="375">
        <f t="shared" si="6"/>
        <v>6000</v>
      </c>
    </row>
    <row r="66" spans="1:9" s="376" customFormat="1">
      <c r="A66" s="559"/>
      <c r="B66" s="366" t="s">
        <v>187</v>
      </c>
      <c r="C66" s="357">
        <v>1000</v>
      </c>
      <c r="D66" s="358">
        <v>12</v>
      </c>
      <c r="E66" s="358">
        <v>1</v>
      </c>
      <c r="F66" s="375">
        <f t="shared" si="5"/>
        <v>12000</v>
      </c>
      <c r="G66" s="375">
        <v>0</v>
      </c>
      <c r="H66" s="375">
        <v>0</v>
      </c>
      <c r="I66" s="375">
        <f t="shared" si="6"/>
        <v>12000</v>
      </c>
    </row>
    <row r="67" spans="1:9" s="376" customFormat="1">
      <c r="A67" s="559"/>
      <c r="B67" s="366" t="s">
        <v>188</v>
      </c>
      <c r="C67" s="357">
        <v>1230</v>
      </c>
      <c r="D67" s="358">
        <v>2</v>
      </c>
      <c r="E67" s="358">
        <v>1</v>
      </c>
      <c r="F67" s="359">
        <f t="shared" si="5"/>
        <v>2460</v>
      </c>
      <c r="G67" s="359">
        <v>0</v>
      </c>
      <c r="H67" s="359">
        <v>0</v>
      </c>
      <c r="I67" s="359">
        <f t="shared" si="6"/>
        <v>2460</v>
      </c>
    </row>
    <row r="68" spans="1:9" s="376" customFormat="1">
      <c r="A68" s="559"/>
      <c r="B68" s="366" t="s">
        <v>189</v>
      </c>
      <c r="C68" s="357">
        <v>1230</v>
      </c>
      <c r="D68" s="358">
        <v>2</v>
      </c>
      <c r="E68" s="358">
        <v>1</v>
      </c>
      <c r="F68" s="359">
        <f t="shared" si="5"/>
        <v>2460</v>
      </c>
      <c r="G68" s="359">
        <v>0</v>
      </c>
      <c r="H68" s="359">
        <v>0</v>
      </c>
      <c r="I68" s="359">
        <f t="shared" si="6"/>
        <v>2460</v>
      </c>
    </row>
    <row r="69" spans="1:9" s="376" customFormat="1">
      <c r="A69" s="559"/>
      <c r="B69" s="366" t="s">
        <v>190</v>
      </c>
      <c r="C69" s="357">
        <v>2500</v>
      </c>
      <c r="D69" s="358">
        <v>2</v>
      </c>
      <c r="E69" s="358">
        <v>1</v>
      </c>
      <c r="F69" s="359">
        <f t="shared" si="5"/>
        <v>5000</v>
      </c>
      <c r="G69" s="359">
        <v>0</v>
      </c>
      <c r="H69" s="359">
        <v>0</v>
      </c>
      <c r="I69" s="359">
        <f t="shared" si="6"/>
        <v>5000</v>
      </c>
    </row>
    <row r="70" spans="1:9" s="376" customFormat="1">
      <c r="A70" s="559"/>
      <c r="B70" s="366" t="s">
        <v>191</v>
      </c>
      <c r="C70" s="357"/>
      <c r="D70" s="358">
        <v>1</v>
      </c>
      <c r="E70" s="358">
        <v>1</v>
      </c>
      <c r="F70" s="359">
        <f t="shared" si="5"/>
        <v>0</v>
      </c>
      <c r="G70" s="359">
        <v>0</v>
      </c>
      <c r="H70" s="359">
        <v>0</v>
      </c>
      <c r="I70" s="359">
        <f t="shared" si="6"/>
        <v>0</v>
      </c>
    </row>
    <row r="71" spans="1:9" s="376" customFormat="1">
      <c r="A71" s="559"/>
      <c r="B71" s="366" t="s">
        <v>192</v>
      </c>
      <c r="C71" s="357">
        <v>2780</v>
      </c>
      <c r="D71" s="358">
        <v>1</v>
      </c>
      <c r="E71" s="358">
        <v>1</v>
      </c>
      <c r="F71" s="375">
        <f t="shared" si="5"/>
        <v>2780</v>
      </c>
      <c r="G71" s="375">
        <v>0</v>
      </c>
      <c r="H71" s="375">
        <v>0</v>
      </c>
      <c r="I71" s="375">
        <f t="shared" si="6"/>
        <v>2780</v>
      </c>
    </row>
    <row r="72" spans="1:9" s="376" customFormat="1">
      <c r="A72" s="559"/>
      <c r="B72" s="366" t="s">
        <v>193</v>
      </c>
      <c r="C72" s="357">
        <v>2780</v>
      </c>
      <c r="D72" s="358">
        <v>1</v>
      </c>
      <c r="E72" s="358">
        <v>3</v>
      </c>
      <c r="F72" s="375">
        <f t="shared" si="5"/>
        <v>8340</v>
      </c>
      <c r="G72" s="375">
        <v>0</v>
      </c>
      <c r="H72" s="375">
        <v>0</v>
      </c>
      <c r="I72" s="375">
        <f t="shared" si="6"/>
        <v>8340</v>
      </c>
    </row>
    <row r="73" spans="1:9" s="376" customFormat="1">
      <c r="A73" s="559"/>
      <c r="B73" s="366" t="s">
        <v>194</v>
      </c>
      <c r="C73" s="357">
        <v>1670</v>
      </c>
      <c r="D73" s="358">
        <v>2</v>
      </c>
      <c r="E73" s="358">
        <v>3</v>
      </c>
      <c r="F73" s="359">
        <f t="shared" si="5"/>
        <v>10020</v>
      </c>
      <c r="G73" s="359">
        <v>0</v>
      </c>
      <c r="H73" s="359">
        <v>0</v>
      </c>
      <c r="I73" s="359">
        <f t="shared" si="6"/>
        <v>10020</v>
      </c>
    </row>
    <row r="74" spans="1:9" s="376" customFormat="1">
      <c r="A74" s="559"/>
      <c r="B74" s="379" t="s">
        <v>195</v>
      </c>
      <c r="C74" s="357"/>
      <c r="D74" s="358"/>
      <c r="E74" s="358"/>
      <c r="F74" s="359"/>
      <c r="G74" s="359"/>
      <c r="H74" s="359"/>
      <c r="I74" s="359"/>
    </row>
    <row r="75" spans="1:9" s="376" customFormat="1">
      <c r="A75" s="559"/>
      <c r="B75" s="366" t="s">
        <v>187</v>
      </c>
      <c r="C75" s="357">
        <v>1000</v>
      </c>
      <c r="D75" s="358">
        <v>6</v>
      </c>
      <c r="E75" s="358">
        <v>1</v>
      </c>
      <c r="F75" s="375">
        <f t="shared" ref="F75:F79" si="7">C75*D75*E75</f>
        <v>6000</v>
      </c>
      <c r="G75" s="375">
        <v>0</v>
      </c>
      <c r="H75" s="375">
        <v>0</v>
      </c>
      <c r="I75" s="375">
        <f t="shared" ref="I75:I79" si="8">SUM(F75:H75)</f>
        <v>6000</v>
      </c>
    </row>
    <row r="76" spans="1:9" s="376" customFormat="1">
      <c r="A76" s="559"/>
      <c r="B76" s="366" t="s">
        <v>188</v>
      </c>
      <c r="C76" s="357">
        <v>1000</v>
      </c>
      <c r="D76" s="358">
        <v>2</v>
      </c>
      <c r="E76" s="358">
        <v>1</v>
      </c>
      <c r="F76" s="375">
        <f t="shared" si="7"/>
        <v>2000</v>
      </c>
      <c r="G76" s="375">
        <v>0</v>
      </c>
      <c r="H76" s="375">
        <v>0</v>
      </c>
      <c r="I76" s="375">
        <f t="shared" si="8"/>
        <v>2000</v>
      </c>
    </row>
    <row r="77" spans="1:9" s="376" customFormat="1">
      <c r="A77" s="559"/>
      <c r="B77" s="366" t="s">
        <v>189</v>
      </c>
      <c r="C77" s="357">
        <v>1230</v>
      </c>
      <c r="D77" s="358">
        <v>2</v>
      </c>
      <c r="E77" s="358">
        <v>1</v>
      </c>
      <c r="F77" s="359">
        <f t="shared" si="7"/>
        <v>2460</v>
      </c>
      <c r="G77" s="359">
        <v>0</v>
      </c>
      <c r="H77" s="359">
        <v>0</v>
      </c>
      <c r="I77" s="359">
        <f t="shared" si="8"/>
        <v>2460</v>
      </c>
    </row>
    <row r="78" spans="1:9" s="376" customFormat="1">
      <c r="A78" s="559"/>
      <c r="B78" s="366" t="s">
        <v>196</v>
      </c>
      <c r="C78" s="357">
        <v>1230</v>
      </c>
      <c r="D78" s="358">
        <v>1</v>
      </c>
      <c r="E78" s="358">
        <v>1</v>
      </c>
      <c r="F78" s="359">
        <f t="shared" si="7"/>
        <v>1230</v>
      </c>
      <c r="G78" s="359">
        <v>0</v>
      </c>
      <c r="H78" s="359">
        <v>0</v>
      </c>
      <c r="I78" s="359">
        <f t="shared" si="8"/>
        <v>1230</v>
      </c>
    </row>
    <row r="79" spans="1:9" s="376" customFormat="1">
      <c r="A79" s="559"/>
      <c r="B79" s="366" t="s">
        <v>192</v>
      </c>
      <c r="C79" s="357">
        <v>2780</v>
      </c>
      <c r="D79" s="358">
        <v>1</v>
      </c>
      <c r="E79" s="358">
        <v>1</v>
      </c>
      <c r="F79" s="359">
        <f t="shared" si="7"/>
        <v>2780</v>
      </c>
      <c r="G79" s="359">
        <v>0</v>
      </c>
      <c r="H79" s="359">
        <v>0</v>
      </c>
      <c r="I79" s="359">
        <f t="shared" si="8"/>
        <v>2780</v>
      </c>
    </row>
    <row r="80" spans="1:9" s="376" customFormat="1">
      <c r="A80" s="559"/>
      <c r="B80" s="379" t="s">
        <v>197</v>
      </c>
      <c r="C80" s="357"/>
      <c r="D80" s="358"/>
      <c r="E80" s="358"/>
      <c r="F80" s="359"/>
      <c r="G80" s="359"/>
      <c r="H80" s="359"/>
      <c r="I80" s="359"/>
    </row>
    <row r="81" spans="1:11" s="376" customFormat="1">
      <c r="A81" s="559"/>
      <c r="B81" s="366" t="s">
        <v>187</v>
      </c>
      <c r="C81" s="357">
        <v>1000</v>
      </c>
      <c r="D81" s="358">
        <v>6</v>
      </c>
      <c r="E81" s="358">
        <v>1</v>
      </c>
      <c r="F81" s="375">
        <f t="shared" ref="F81:F87" si="9">C81*D81*E81</f>
        <v>6000</v>
      </c>
      <c r="G81" s="375">
        <v>0</v>
      </c>
      <c r="H81" s="375">
        <v>0</v>
      </c>
      <c r="I81" s="375">
        <f t="shared" ref="I81:I87" si="10">SUM(F81:H81)</f>
        <v>6000</v>
      </c>
    </row>
    <row r="82" spans="1:11" s="376" customFormat="1">
      <c r="A82" s="559"/>
      <c r="B82" s="366" t="s">
        <v>188</v>
      </c>
      <c r="C82" s="357">
        <v>1000</v>
      </c>
      <c r="D82" s="358">
        <v>2</v>
      </c>
      <c r="E82" s="358">
        <v>1</v>
      </c>
      <c r="F82" s="375">
        <f t="shared" si="9"/>
        <v>2000</v>
      </c>
      <c r="G82" s="375">
        <v>0</v>
      </c>
      <c r="H82" s="375">
        <v>0</v>
      </c>
      <c r="I82" s="375">
        <f t="shared" si="10"/>
        <v>2000</v>
      </c>
    </row>
    <row r="83" spans="1:11" s="376" customFormat="1">
      <c r="A83" s="559"/>
      <c r="B83" s="366" t="s">
        <v>189</v>
      </c>
      <c r="C83" s="357">
        <v>1230</v>
      </c>
      <c r="D83" s="358">
        <v>2</v>
      </c>
      <c r="E83" s="358">
        <v>1</v>
      </c>
      <c r="F83" s="359">
        <f t="shared" si="9"/>
        <v>2460</v>
      </c>
      <c r="G83" s="359">
        <v>0</v>
      </c>
      <c r="H83" s="359">
        <v>0</v>
      </c>
      <c r="I83" s="359">
        <f t="shared" si="10"/>
        <v>2460</v>
      </c>
    </row>
    <row r="84" spans="1:11" s="376" customFormat="1">
      <c r="A84" s="559"/>
      <c r="B84" s="366" t="s">
        <v>196</v>
      </c>
      <c r="C84" s="357">
        <v>1230</v>
      </c>
      <c r="D84" s="358">
        <v>1</v>
      </c>
      <c r="E84" s="358">
        <v>1</v>
      </c>
      <c r="F84" s="359">
        <f t="shared" si="9"/>
        <v>1230</v>
      </c>
      <c r="G84" s="359">
        <v>0</v>
      </c>
      <c r="H84" s="359">
        <v>0</v>
      </c>
      <c r="I84" s="359">
        <f t="shared" si="10"/>
        <v>1230</v>
      </c>
    </row>
    <row r="85" spans="1:11" s="376" customFormat="1">
      <c r="A85" s="559"/>
      <c r="B85" s="366" t="s">
        <v>192</v>
      </c>
      <c r="C85" s="357">
        <v>2780</v>
      </c>
      <c r="D85" s="358">
        <v>1</v>
      </c>
      <c r="E85" s="358">
        <v>1</v>
      </c>
      <c r="F85" s="359">
        <f t="shared" si="9"/>
        <v>2780</v>
      </c>
      <c r="G85" s="359">
        <v>0</v>
      </c>
      <c r="H85" s="359">
        <v>0</v>
      </c>
      <c r="I85" s="359">
        <f t="shared" si="10"/>
        <v>2780</v>
      </c>
    </row>
    <row r="86" spans="1:11" s="376" customFormat="1">
      <c r="A86" s="559"/>
      <c r="B86" s="366" t="s">
        <v>193</v>
      </c>
      <c r="C86" s="357">
        <v>2780</v>
      </c>
      <c r="D86" s="358">
        <v>1</v>
      </c>
      <c r="E86" s="358">
        <v>1</v>
      </c>
      <c r="F86" s="359">
        <f t="shared" si="9"/>
        <v>2780</v>
      </c>
      <c r="G86" s="359">
        <v>0</v>
      </c>
      <c r="H86" s="359">
        <v>0</v>
      </c>
      <c r="I86" s="359">
        <f t="shared" si="10"/>
        <v>2780</v>
      </c>
    </row>
    <row r="87" spans="1:11" s="376" customFormat="1">
      <c r="A87" s="559"/>
      <c r="B87" s="366" t="s">
        <v>194</v>
      </c>
      <c r="C87" s="357">
        <v>1670</v>
      </c>
      <c r="D87" s="358">
        <v>1</v>
      </c>
      <c r="E87" s="358">
        <v>1</v>
      </c>
      <c r="F87" s="375">
        <f t="shared" si="9"/>
        <v>1670</v>
      </c>
      <c r="G87" s="375">
        <v>0</v>
      </c>
      <c r="H87" s="375">
        <v>0</v>
      </c>
      <c r="I87" s="375">
        <f t="shared" si="10"/>
        <v>1670</v>
      </c>
    </row>
    <row r="88" spans="1:11" s="376" customFormat="1">
      <c r="A88" s="559"/>
      <c r="B88" s="373" t="s">
        <v>198</v>
      </c>
      <c r="C88" s="374"/>
      <c r="D88" s="358"/>
      <c r="E88" s="358"/>
      <c r="F88" s="359">
        <f t="shared" si="5"/>
        <v>0</v>
      </c>
      <c r="G88" s="359">
        <v>0</v>
      </c>
      <c r="H88" s="359">
        <v>0</v>
      </c>
      <c r="I88" s="359">
        <f t="shared" si="6"/>
        <v>0</v>
      </c>
    </row>
    <row r="89" spans="1:11" s="376" customFormat="1">
      <c r="A89" s="559"/>
      <c r="B89" s="366" t="s">
        <v>199</v>
      </c>
      <c r="C89" s="357">
        <v>21710</v>
      </c>
      <c r="D89" s="358">
        <v>1</v>
      </c>
      <c r="E89" s="358">
        <v>2</v>
      </c>
      <c r="F89" s="359">
        <f t="shared" si="5"/>
        <v>43420</v>
      </c>
      <c r="G89" s="359">
        <v>0</v>
      </c>
      <c r="H89" s="359">
        <v>0</v>
      </c>
      <c r="I89" s="359">
        <f t="shared" si="6"/>
        <v>43420</v>
      </c>
      <c r="K89" s="528"/>
    </row>
    <row r="90" spans="1:11" s="376" customFormat="1">
      <c r="A90" s="559"/>
      <c r="B90" s="366" t="s">
        <v>200</v>
      </c>
      <c r="C90" s="357">
        <v>2780</v>
      </c>
      <c r="D90" s="358">
        <v>1</v>
      </c>
      <c r="E90" s="358">
        <v>1</v>
      </c>
      <c r="F90" s="375">
        <f t="shared" si="5"/>
        <v>2780</v>
      </c>
      <c r="G90" s="375">
        <v>0</v>
      </c>
      <c r="H90" s="375">
        <v>0</v>
      </c>
      <c r="I90" s="375">
        <f t="shared" si="6"/>
        <v>2780</v>
      </c>
      <c r="K90" s="528"/>
    </row>
    <row r="91" spans="1:11" s="376" customFormat="1">
      <c r="A91" s="559"/>
      <c r="B91" s="366" t="s">
        <v>201</v>
      </c>
      <c r="C91" s="357">
        <v>90</v>
      </c>
      <c r="D91" s="358">
        <v>80</v>
      </c>
      <c r="E91" s="358">
        <v>1</v>
      </c>
      <c r="F91" s="375">
        <f t="shared" si="5"/>
        <v>7200</v>
      </c>
      <c r="G91" s="375"/>
      <c r="H91" s="375"/>
      <c r="I91" s="375">
        <f t="shared" si="6"/>
        <v>7200</v>
      </c>
      <c r="K91" s="527"/>
    </row>
    <row r="92" spans="1:11" s="376" customFormat="1">
      <c r="A92" s="559"/>
      <c r="B92" s="366" t="s">
        <v>202</v>
      </c>
      <c r="C92" s="357">
        <v>130</v>
      </c>
      <c r="D92" s="358">
        <v>80</v>
      </c>
      <c r="E92" s="358">
        <v>1</v>
      </c>
      <c r="F92" s="375">
        <f t="shared" si="5"/>
        <v>10400</v>
      </c>
      <c r="G92" s="375"/>
      <c r="H92" s="375"/>
      <c r="I92" s="375">
        <f t="shared" si="6"/>
        <v>10400</v>
      </c>
    </row>
    <row r="93" spans="1:11" s="376" customFormat="1">
      <c r="A93" s="559"/>
      <c r="B93" s="366" t="s">
        <v>203</v>
      </c>
      <c r="C93" s="357">
        <v>138</v>
      </c>
      <c r="D93" s="358">
        <v>25</v>
      </c>
      <c r="E93" s="358">
        <v>1</v>
      </c>
      <c r="F93" s="375">
        <f t="shared" ref="F93" si="11">C93*D93*E93</f>
        <v>3450</v>
      </c>
      <c r="G93" s="375"/>
      <c r="H93" s="375"/>
      <c r="I93" s="375">
        <f t="shared" ref="I93" si="12">SUM(F93:H93)</f>
        <v>3450</v>
      </c>
    </row>
    <row r="94" spans="1:11" s="376" customFormat="1">
      <c r="A94" s="559"/>
      <c r="B94" s="373" t="s">
        <v>204</v>
      </c>
      <c r="C94" s="357"/>
      <c r="D94" s="358"/>
      <c r="E94" s="358"/>
      <c r="F94" s="375"/>
      <c r="G94" s="375"/>
      <c r="H94" s="375"/>
      <c r="I94" s="375"/>
    </row>
    <row r="95" spans="1:11" s="376" customFormat="1" ht="26.45">
      <c r="A95" s="559"/>
      <c r="B95" s="366" t="s">
        <v>205</v>
      </c>
      <c r="C95" s="357">
        <v>250</v>
      </c>
      <c r="D95" s="358">
        <v>80</v>
      </c>
      <c r="E95" s="358">
        <v>1</v>
      </c>
      <c r="F95" s="375">
        <f t="shared" ref="F95:F96" si="13">C95*D95*E95</f>
        <v>20000</v>
      </c>
      <c r="G95" s="375">
        <v>0</v>
      </c>
      <c r="H95" s="375">
        <v>0</v>
      </c>
      <c r="I95" s="375">
        <f t="shared" ref="I95:I96" si="14">SUM(F95:H95)</f>
        <v>20000</v>
      </c>
    </row>
    <row r="96" spans="1:11" s="376" customFormat="1">
      <c r="A96" s="559"/>
      <c r="B96" s="366" t="s">
        <v>206</v>
      </c>
      <c r="C96" s="357">
        <v>1000</v>
      </c>
      <c r="D96" s="358">
        <v>4</v>
      </c>
      <c r="E96" s="358">
        <v>1</v>
      </c>
      <c r="F96" s="375">
        <f t="shared" si="13"/>
        <v>4000</v>
      </c>
      <c r="G96" s="375">
        <v>0</v>
      </c>
      <c r="H96" s="375">
        <v>0</v>
      </c>
      <c r="I96" s="375">
        <f t="shared" si="14"/>
        <v>4000</v>
      </c>
    </row>
    <row r="97" spans="1:9" s="376" customFormat="1">
      <c r="A97" s="559"/>
      <c r="B97" s="373" t="s">
        <v>207</v>
      </c>
      <c r="C97" s="357"/>
      <c r="D97" s="358"/>
      <c r="E97" s="358"/>
      <c r="F97" s="375"/>
      <c r="G97" s="375"/>
      <c r="H97" s="375"/>
      <c r="I97" s="375"/>
    </row>
    <row r="98" spans="1:9" s="376" customFormat="1" ht="26.45">
      <c r="A98" s="559"/>
      <c r="B98" s="366" t="s">
        <v>208</v>
      </c>
      <c r="C98" s="357">
        <v>15000</v>
      </c>
      <c r="D98" s="358">
        <v>1</v>
      </c>
      <c r="E98" s="358">
        <v>1</v>
      </c>
      <c r="F98" s="375">
        <f t="shared" ref="F98" si="15">C98*D98*E98</f>
        <v>15000</v>
      </c>
      <c r="G98" s="375">
        <v>0</v>
      </c>
      <c r="H98" s="375">
        <v>0</v>
      </c>
      <c r="I98" s="375">
        <f t="shared" ref="I98" si="16">SUM(F98:H98)</f>
        <v>15000</v>
      </c>
    </row>
    <row r="99" spans="1:9" s="376" customFormat="1" hidden="1">
      <c r="A99" s="559"/>
      <c r="B99" s="366"/>
      <c r="C99" s="357"/>
      <c r="D99" s="358"/>
      <c r="E99" s="358"/>
      <c r="F99" s="375"/>
      <c r="G99" s="375"/>
      <c r="H99" s="375"/>
      <c r="I99" s="375"/>
    </row>
    <row r="100" spans="1:9" s="376" customFormat="1">
      <c r="A100" s="559"/>
      <c r="B100" s="373" t="s">
        <v>33</v>
      </c>
      <c r="C100" s="374"/>
      <c r="D100" s="358"/>
      <c r="E100" s="358"/>
      <c r="F100" s="375">
        <f t="shared" ref="F100:F105" si="17">C100*D100*E100</f>
        <v>0</v>
      </c>
      <c r="G100" s="375">
        <v>0</v>
      </c>
      <c r="H100" s="375">
        <v>0</v>
      </c>
      <c r="I100" s="375">
        <f t="shared" ref="I100:I105" si="18">SUM(F100:H100)</f>
        <v>0</v>
      </c>
    </row>
    <row r="101" spans="1:9" s="376" customFormat="1">
      <c r="A101" s="559"/>
      <c r="B101" s="366" t="s">
        <v>209</v>
      </c>
      <c r="C101" s="357">
        <v>2780</v>
      </c>
      <c r="D101" s="358">
        <v>1</v>
      </c>
      <c r="E101" s="358">
        <v>3</v>
      </c>
      <c r="F101" s="359">
        <f t="shared" si="17"/>
        <v>8340</v>
      </c>
      <c r="G101" s="359">
        <v>0</v>
      </c>
      <c r="H101" s="359">
        <v>0</v>
      </c>
      <c r="I101" s="359">
        <f t="shared" si="18"/>
        <v>8340</v>
      </c>
    </row>
    <row r="102" spans="1:9" s="376" customFormat="1">
      <c r="A102" s="559"/>
      <c r="B102" s="366" t="s">
        <v>210</v>
      </c>
      <c r="C102" s="357">
        <v>900</v>
      </c>
      <c r="D102" s="358">
        <v>18</v>
      </c>
      <c r="E102" s="358">
        <v>3</v>
      </c>
      <c r="F102" s="359">
        <f t="shared" si="17"/>
        <v>48600</v>
      </c>
      <c r="G102" s="359">
        <v>0</v>
      </c>
      <c r="H102" s="359">
        <v>0</v>
      </c>
      <c r="I102" s="359">
        <f t="shared" si="18"/>
        <v>48600</v>
      </c>
    </row>
    <row r="103" spans="1:9" s="376" customFormat="1">
      <c r="A103" s="559"/>
      <c r="B103" s="366" t="s">
        <v>211</v>
      </c>
      <c r="C103" s="357">
        <v>1150</v>
      </c>
      <c r="D103" s="358">
        <v>20</v>
      </c>
      <c r="E103" s="358">
        <v>3</v>
      </c>
      <c r="F103" s="359">
        <f t="shared" si="17"/>
        <v>69000</v>
      </c>
      <c r="G103" s="359">
        <v>0</v>
      </c>
      <c r="H103" s="359">
        <v>0</v>
      </c>
      <c r="I103" s="359">
        <f t="shared" si="18"/>
        <v>69000</v>
      </c>
    </row>
    <row r="104" spans="1:9" s="376" customFormat="1">
      <c r="A104" s="559"/>
      <c r="B104" s="366" t="s">
        <v>212</v>
      </c>
      <c r="C104" s="357">
        <v>20100</v>
      </c>
      <c r="D104" s="358">
        <v>2</v>
      </c>
      <c r="E104" s="358">
        <v>1</v>
      </c>
      <c r="F104" s="375">
        <f t="shared" si="17"/>
        <v>40200</v>
      </c>
      <c r="G104" s="375">
        <v>0</v>
      </c>
      <c r="H104" s="375">
        <v>0</v>
      </c>
      <c r="I104" s="375">
        <f t="shared" si="18"/>
        <v>40200</v>
      </c>
    </row>
    <row r="105" spans="1:9" s="376" customFormat="1">
      <c r="A105" s="559"/>
      <c r="B105" s="366" t="s">
        <v>213</v>
      </c>
      <c r="C105" s="357">
        <v>66800</v>
      </c>
      <c r="D105" s="358">
        <v>1</v>
      </c>
      <c r="E105" s="358">
        <v>1</v>
      </c>
      <c r="F105" s="375">
        <f t="shared" si="17"/>
        <v>66800</v>
      </c>
      <c r="G105" s="375">
        <v>0</v>
      </c>
      <c r="H105" s="375">
        <v>0</v>
      </c>
      <c r="I105" s="375">
        <f t="shared" si="18"/>
        <v>66800</v>
      </c>
    </row>
    <row r="106" spans="1:9" ht="13.5" customHeight="1">
      <c r="B106" s="380" t="s">
        <v>67</v>
      </c>
      <c r="C106" s="362"/>
      <c r="D106" s="337"/>
      <c r="E106" s="337"/>
      <c r="F106" s="381">
        <f>SUM(F29:F105)</f>
        <v>896351.4</v>
      </c>
      <c r="G106" s="381">
        <f>SUM(G29:G105)</f>
        <v>0</v>
      </c>
      <c r="H106" s="381">
        <f>SUM(H29:H105)</f>
        <v>0</v>
      </c>
      <c r="I106" s="381">
        <f>SUM(I29:I105)</f>
        <v>896351.4</v>
      </c>
    </row>
    <row r="107" spans="1:9" ht="13.5" customHeight="1">
      <c r="B107" s="356"/>
      <c r="C107" s="362"/>
      <c r="D107" s="337"/>
      <c r="E107" s="337"/>
      <c r="F107" s="362"/>
      <c r="G107" s="362"/>
      <c r="H107" s="362"/>
      <c r="I107" s="362"/>
    </row>
    <row r="108" spans="1:9" ht="13.5" customHeight="1">
      <c r="A108" s="372"/>
      <c r="B108" s="380" t="s">
        <v>29</v>
      </c>
      <c r="C108" s="382"/>
      <c r="D108" s="383"/>
      <c r="E108" s="383"/>
      <c r="F108" s="383"/>
      <c r="G108" s="383"/>
      <c r="H108" s="383"/>
      <c r="I108" s="383"/>
    </row>
    <row r="109" spans="1:9" ht="13.5" customHeight="1">
      <c r="B109" s="384"/>
      <c r="C109" s="385">
        <v>0</v>
      </c>
      <c r="D109" s="358"/>
      <c r="E109" s="358"/>
      <c r="F109" s="359">
        <f t="shared" ref="F109" si="19">C109*D109*E109</f>
        <v>0</v>
      </c>
      <c r="G109" s="359"/>
      <c r="H109" s="359"/>
      <c r="I109" s="359">
        <f t="shared" ref="I109" si="20">SUM(F109:H109)</f>
        <v>0</v>
      </c>
    </row>
    <row r="110" spans="1:9" ht="13.5" customHeight="1">
      <c r="B110" s="380" t="s">
        <v>67</v>
      </c>
      <c r="C110" s="362"/>
      <c r="D110" s="337"/>
      <c r="E110" s="337"/>
      <c r="F110" s="386">
        <f>SUM(F109:F109)</f>
        <v>0</v>
      </c>
      <c r="G110" s="386">
        <f>SUM(G109:G109)</f>
        <v>0</v>
      </c>
      <c r="H110" s="386">
        <f>SUM(H109:H109)</f>
        <v>0</v>
      </c>
      <c r="I110" s="386">
        <f>SUM(I109:I109)</f>
        <v>0</v>
      </c>
    </row>
    <row r="111" spans="1:9" ht="13.5" customHeight="1">
      <c r="B111" s="362"/>
      <c r="C111" s="362"/>
      <c r="D111" s="337"/>
      <c r="E111" s="337"/>
      <c r="F111" s="387"/>
      <c r="G111" s="387"/>
      <c r="H111" s="387"/>
      <c r="I111" s="387"/>
    </row>
    <row r="112" spans="1:9" ht="13.5" customHeight="1">
      <c r="A112" s="372"/>
      <c r="B112" s="388" t="s">
        <v>30</v>
      </c>
      <c r="C112" s="382"/>
      <c r="D112" s="383"/>
      <c r="E112" s="383"/>
      <c r="F112" s="383"/>
      <c r="G112" s="383"/>
      <c r="H112" s="383"/>
      <c r="I112" s="383"/>
    </row>
    <row r="113" spans="1:9" ht="13.5" customHeight="1">
      <c r="B113" s="384"/>
      <c r="C113" s="385">
        <v>0</v>
      </c>
      <c r="D113" s="358"/>
      <c r="E113" s="358"/>
      <c r="F113" s="359">
        <f t="shared" ref="F113" si="21">C113*D113*E113</f>
        <v>0</v>
      </c>
      <c r="G113" s="359"/>
      <c r="H113" s="359"/>
      <c r="I113" s="359">
        <f t="shared" ref="I113" si="22">SUM(F113:H113)</f>
        <v>0</v>
      </c>
    </row>
    <row r="114" spans="1:9" ht="13.5" customHeight="1">
      <c r="B114" s="380" t="s">
        <v>67</v>
      </c>
      <c r="C114" s="362"/>
      <c r="D114" s="337"/>
      <c r="E114" s="337"/>
      <c r="F114" s="386">
        <f>SUM(F113:F113)</f>
        <v>0</v>
      </c>
      <c r="G114" s="386">
        <f>SUM(G113:G113)</f>
        <v>0</v>
      </c>
      <c r="H114" s="386">
        <f>SUM(H113:H113)</f>
        <v>0</v>
      </c>
      <c r="I114" s="386">
        <f>SUM(I113:I113)</f>
        <v>0</v>
      </c>
    </row>
    <row r="115" spans="1:9" ht="13.5" customHeight="1">
      <c r="B115" s="362"/>
      <c r="C115" s="362"/>
      <c r="D115" s="337"/>
      <c r="E115" s="337"/>
      <c r="F115" s="389"/>
      <c r="G115" s="389"/>
      <c r="H115" s="389"/>
      <c r="I115" s="389"/>
    </row>
    <row r="116" spans="1:9">
      <c r="A116" s="372"/>
      <c r="B116" s="388" t="s">
        <v>100</v>
      </c>
      <c r="C116" s="382"/>
      <c r="D116" s="383"/>
      <c r="E116" s="383"/>
      <c r="F116" s="383"/>
      <c r="G116" s="383"/>
      <c r="H116" s="383"/>
      <c r="I116" s="383"/>
    </row>
    <row r="117" spans="1:9" ht="13.5" customHeight="1">
      <c r="B117" s="384"/>
      <c r="C117" s="385">
        <v>0</v>
      </c>
      <c r="D117" s="358"/>
      <c r="E117" s="358"/>
      <c r="F117" s="359">
        <f>C117*D117*E117</f>
        <v>0</v>
      </c>
      <c r="G117" s="359"/>
      <c r="H117" s="359"/>
      <c r="I117" s="359">
        <f t="shared" ref="I117" si="23">SUM(F117:H117)</f>
        <v>0</v>
      </c>
    </row>
    <row r="118" spans="1:9" ht="13.5" customHeight="1">
      <c r="B118" s="380" t="s">
        <v>67</v>
      </c>
      <c r="C118" s="362"/>
      <c r="D118" s="337"/>
      <c r="E118" s="337"/>
      <c r="F118" s="386">
        <f>SUM(F117:F117)</f>
        <v>0</v>
      </c>
      <c r="G118" s="386">
        <f>SUM(G117:G117)</f>
        <v>0</v>
      </c>
      <c r="H118" s="386">
        <f>SUM(H117:H117)</f>
        <v>0</v>
      </c>
      <c r="I118" s="386">
        <f>SUM(I117:I117)</f>
        <v>0</v>
      </c>
    </row>
    <row r="119" spans="1:9" ht="13.5" customHeight="1">
      <c r="B119" s="362"/>
      <c r="C119" s="362"/>
      <c r="D119" s="337"/>
      <c r="E119" s="337"/>
      <c r="F119" s="387"/>
      <c r="G119" s="387"/>
      <c r="H119" s="387"/>
      <c r="I119" s="387"/>
    </row>
    <row r="120" spans="1:9" ht="13.5" customHeight="1">
      <c r="A120" s="372"/>
      <c r="B120" s="388" t="s">
        <v>32</v>
      </c>
      <c r="C120" s="382"/>
      <c r="D120" s="383"/>
      <c r="E120" s="383"/>
      <c r="F120" s="383"/>
      <c r="G120" s="383"/>
      <c r="H120" s="383"/>
      <c r="I120" s="383"/>
    </row>
    <row r="121" spans="1:9" ht="13.5" customHeight="1">
      <c r="B121" s="384"/>
      <c r="C121" s="385">
        <v>0</v>
      </c>
      <c r="D121" s="358"/>
      <c r="E121" s="358"/>
      <c r="F121" s="359">
        <f t="shared" ref="F121" si="24">C121*D121*E121</f>
        <v>0</v>
      </c>
      <c r="G121" s="359"/>
      <c r="H121" s="359"/>
      <c r="I121" s="359">
        <f t="shared" ref="I121" si="25">SUM(F121:H121)</f>
        <v>0</v>
      </c>
    </row>
    <row r="122" spans="1:9" ht="13.5" customHeight="1">
      <c r="B122" s="380" t="s">
        <v>67</v>
      </c>
      <c r="C122" s="362"/>
      <c r="D122" s="337"/>
      <c r="E122" s="337"/>
      <c r="F122" s="386">
        <f>SUM(F121:F121)</f>
        <v>0</v>
      </c>
      <c r="G122" s="386">
        <f>SUM(G121:G121)</f>
        <v>0</v>
      </c>
      <c r="H122" s="386">
        <f>SUM(H121:H121)</f>
        <v>0</v>
      </c>
      <c r="I122" s="386">
        <f>SUM(I121:I121)</f>
        <v>0</v>
      </c>
    </row>
    <row r="123" spans="1:9" ht="13.5" customHeight="1">
      <c r="B123" s="362"/>
      <c r="C123" s="362"/>
      <c r="D123" s="337"/>
      <c r="E123" s="337"/>
      <c r="F123" s="387"/>
      <c r="G123" s="387"/>
      <c r="H123" s="387"/>
      <c r="I123" s="387"/>
    </row>
    <row r="124" spans="1:9">
      <c r="A124" s="372"/>
      <c r="B124" s="364" t="s">
        <v>33</v>
      </c>
      <c r="C124" s="371"/>
      <c r="D124" s="372"/>
      <c r="E124" s="372"/>
      <c r="F124" s="372"/>
      <c r="G124" s="372"/>
      <c r="H124" s="372"/>
      <c r="I124" s="372"/>
    </row>
    <row r="125" spans="1:9" ht="13.5" customHeight="1">
      <c r="A125" s="390"/>
      <c r="B125" s="356"/>
      <c r="C125" s="385">
        <v>0</v>
      </c>
      <c r="D125" s="358"/>
      <c r="E125" s="358">
        <v>0</v>
      </c>
      <c r="F125" s="359">
        <f t="shared" ref="F125" si="26">C125*D125*E125</f>
        <v>0</v>
      </c>
      <c r="G125" s="359"/>
      <c r="H125" s="359"/>
      <c r="I125" s="359">
        <f t="shared" ref="I125" si="27">SUM(F125:H125)</f>
        <v>0</v>
      </c>
    </row>
    <row r="126" spans="1:9" ht="13.5" customHeight="1">
      <c r="B126" s="391" t="s">
        <v>67</v>
      </c>
      <c r="C126" s="362"/>
      <c r="D126" s="337"/>
      <c r="E126" s="337"/>
      <c r="F126" s="381">
        <f>SUM(F125:F125)</f>
        <v>0</v>
      </c>
      <c r="G126" s="381">
        <f>SUM(G125:G125)</f>
        <v>0</v>
      </c>
      <c r="H126" s="381">
        <f>SUM(H125:H125)</f>
        <v>0</v>
      </c>
      <c r="I126" s="381">
        <f>SUM(I125:I125)</f>
        <v>0</v>
      </c>
    </row>
    <row r="127" spans="1:9" ht="13.5" customHeight="1">
      <c r="B127" s="329"/>
      <c r="C127" s="362"/>
      <c r="D127" s="337"/>
      <c r="E127" s="337"/>
      <c r="F127" s="362"/>
      <c r="G127" s="362"/>
      <c r="H127" s="362"/>
      <c r="I127" s="362"/>
    </row>
    <row r="128" spans="1:9">
      <c r="A128" s="372"/>
      <c r="B128" s="364" t="s">
        <v>34</v>
      </c>
      <c r="C128" s="371"/>
      <c r="D128" s="372"/>
      <c r="E128" s="372"/>
      <c r="F128" s="372"/>
      <c r="G128" s="372"/>
      <c r="H128" s="372"/>
      <c r="I128" s="372"/>
    </row>
    <row r="129" spans="1:11">
      <c r="A129" s="392"/>
      <c r="B129" s="356"/>
      <c r="C129" s="385">
        <v>0</v>
      </c>
      <c r="D129" s="358"/>
      <c r="E129" s="358"/>
      <c r="F129" s="359">
        <f t="shared" ref="F129" si="28">C129*D129*E129</f>
        <v>0</v>
      </c>
      <c r="G129" s="359"/>
      <c r="H129" s="359"/>
      <c r="I129" s="359">
        <f t="shared" ref="I129" si="29">SUM(F129:H129)</f>
        <v>0</v>
      </c>
    </row>
    <row r="130" spans="1:11" ht="13.5" customHeight="1">
      <c r="B130" s="361" t="s">
        <v>67</v>
      </c>
      <c r="C130" s="362"/>
      <c r="D130" s="337"/>
      <c r="E130" s="337"/>
      <c r="F130" s="381">
        <f>SUM(F129:F129)</f>
        <v>0</v>
      </c>
      <c r="G130" s="381">
        <f>SUM(G129:G129)</f>
        <v>0</v>
      </c>
      <c r="H130" s="381">
        <f>SUM(H129:H129)</f>
        <v>0</v>
      </c>
      <c r="I130" s="381">
        <f>SUM(I129:I129)</f>
        <v>0</v>
      </c>
    </row>
    <row r="131" spans="1:11" ht="13.5" customHeight="1">
      <c r="B131" s="329"/>
      <c r="C131" s="362"/>
      <c r="D131" s="337"/>
      <c r="E131" s="337"/>
      <c r="F131" s="362"/>
      <c r="G131" s="362"/>
      <c r="H131" s="362"/>
      <c r="I131" s="362"/>
    </row>
    <row r="132" spans="1:11">
      <c r="A132" s="372"/>
      <c r="B132" s="364" t="s">
        <v>120</v>
      </c>
      <c r="C132" s="371"/>
      <c r="D132" s="372"/>
      <c r="E132" s="372"/>
      <c r="F132" s="372"/>
      <c r="G132" s="372"/>
      <c r="H132" s="372"/>
      <c r="I132" s="372"/>
    </row>
    <row r="133" spans="1:11">
      <c r="A133" s="393"/>
      <c r="B133" s="394"/>
      <c r="C133" s="385">
        <v>0</v>
      </c>
      <c r="D133" s="358"/>
      <c r="E133" s="358"/>
      <c r="F133" s="359">
        <f t="shared" ref="F133" si="30">C133*D133*E133</f>
        <v>0</v>
      </c>
      <c r="G133" s="359"/>
      <c r="H133" s="359">
        <f>1394*D133</f>
        <v>0</v>
      </c>
      <c r="I133" s="359">
        <f t="shared" ref="I133" si="31">SUM(F133:H133)</f>
        <v>0</v>
      </c>
    </row>
    <row r="134" spans="1:11">
      <c r="B134" s="391" t="s">
        <v>67</v>
      </c>
      <c r="C134" s="362"/>
      <c r="D134" s="337"/>
      <c r="E134" s="337"/>
      <c r="F134" s="381">
        <f>SUM(F133:F133)</f>
        <v>0</v>
      </c>
      <c r="G134" s="381">
        <f>SUM(G133:G133)</f>
        <v>0</v>
      </c>
      <c r="H134" s="381">
        <f>SUM(H133:H133)</f>
        <v>0</v>
      </c>
      <c r="I134" s="381">
        <f>SUM(I133:I133)</f>
        <v>0</v>
      </c>
    </row>
    <row r="135" spans="1:11" ht="13.5" customHeight="1"/>
    <row r="136" spans="1:11" ht="13.5" customHeight="1">
      <c r="A136" s="353"/>
      <c r="B136" s="391" t="s">
        <v>127</v>
      </c>
      <c r="C136" s="371"/>
      <c r="D136" s="372"/>
      <c r="E136" s="372"/>
      <c r="F136" s="372"/>
      <c r="G136" s="372"/>
      <c r="H136" s="372"/>
      <c r="I136" s="372"/>
    </row>
    <row r="137" spans="1:11" ht="30" customHeight="1">
      <c r="A137" s="395"/>
      <c r="B137" s="396" t="s">
        <v>214</v>
      </c>
      <c r="C137" s="374">
        <v>3700</v>
      </c>
      <c r="D137" s="358">
        <v>2</v>
      </c>
      <c r="E137" s="358">
        <v>3</v>
      </c>
      <c r="F137" s="359">
        <f>D137*E137*C137</f>
        <v>22200</v>
      </c>
      <c r="G137" s="359">
        <f t="shared" ref="G137" si="32">F137*(0/100)</f>
        <v>0</v>
      </c>
      <c r="H137" s="359">
        <f>F137*3.5/100</f>
        <v>777</v>
      </c>
      <c r="I137" s="359">
        <f t="shared" ref="I137:I139" si="33">SUM(F137:H137)</f>
        <v>22977</v>
      </c>
    </row>
    <row r="138" spans="1:11" ht="18.600000000000001" customHeight="1">
      <c r="A138" s="395"/>
      <c r="B138" s="397" t="s">
        <v>215</v>
      </c>
      <c r="C138" s="385">
        <v>2000</v>
      </c>
      <c r="D138" s="358">
        <v>3</v>
      </c>
      <c r="E138" s="358">
        <v>3</v>
      </c>
      <c r="F138" s="359">
        <f t="shared" ref="F138:F139" si="34">C138*D138*E138</f>
        <v>18000</v>
      </c>
      <c r="G138" s="359">
        <v>0</v>
      </c>
      <c r="H138" s="359">
        <v>0</v>
      </c>
      <c r="I138" s="359">
        <f t="shared" si="33"/>
        <v>18000</v>
      </c>
    </row>
    <row r="139" spans="1:11" ht="18.600000000000001" customHeight="1">
      <c r="A139" s="395"/>
      <c r="B139" s="397" t="s">
        <v>216</v>
      </c>
      <c r="C139" s="385">
        <v>2000</v>
      </c>
      <c r="D139" s="358">
        <v>3</v>
      </c>
      <c r="E139" s="358">
        <v>4</v>
      </c>
      <c r="F139" s="359">
        <f t="shared" si="34"/>
        <v>24000</v>
      </c>
      <c r="G139" s="359">
        <v>0</v>
      </c>
      <c r="H139" s="359">
        <v>0</v>
      </c>
      <c r="I139" s="359">
        <f t="shared" si="33"/>
        <v>24000</v>
      </c>
    </row>
    <row r="140" spans="1:11" ht="13.5" customHeight="1">
      <c r="B140" s="391" t="s">
        <v>67</v>
      </c>
      <c r="C140" s="362"/>
      <c r="D140" s="337"/>
      <c r="E140" s="337"/>
      <c r="F140" s="381">
        <f>SUM(F137:F139)</f>
        <v>64200</v>
      </c>
      <c r="G140" s="381">
        <f>SUM(G137:G139)</f>
        <v>0</v>
      </c>
      <c r="H140" s="381">
        <f>SUM(H137:H139)</f>
        <v>777</v>
      </c>
      <c r="I140" s="381">
        <f>SUM(I137:I139)</f>
        <v>64977</v>
      </c>
      <c r="K140" s="398"/>
    </row>
    <row r="141" spans="1:11" ht="13.5" customHeight="1">
      <c r="B141" s="329"/>
      <c r="C141" s="362" t="s">
        <v>217</v>
      </c>
      <c r="D141" s="337"/>
      <c r="E141" s="337"/>
      <c r="F141" s="362"/>
      <c r="G141" s="362"/>
      <c r="H141" s="362"/>
      <c r="I141" s="362"/>
    </row>
    <row r="142" spans="1:11" ht="13.35" customHeight="1">
      <c r="A142" s="372"/>
      <c r="B142" s="364" t="s">
        <v>137</v>
      </c>
      <c r="C142" s="371"/>
      <c r="D142" s="372"/>
      <c r="E142" s="372"/>
      <c r="F142" s="372"/>
      <c r="G142" s="372"/>
      <c r="H142" s="372"/>
      <c r="I142" s="372"/>
    </row>
    <row r="143" spans="1:11" ht="13.5" customHeight="1">
      <c r="B143" s="399" t="s">
        <v>138</v>
      </c>
      <c r="C143" s="359">
        <f>(F18+F22+F26+F106+F110+F114+F118+F122+F126+F130+F134+F140)*6%</f>
        <v>57633.084000000003</v>
      </c>
      <c r="D143" s="358">
        <v>1</v>
      </c>
      <c r="E143" s="358">
        <v>1</v>
      </c>
      <c r="F143" s="359">
        <f>D143*E143*C143</f>
        <v>57633.084000000003</v>
      </c>
      <c r="G143" s="400">
        <f>F143*(0/100)</f>
        <v>0</v>
      </c>
      <c r="H143" s="400"/>
      <c r="I143" s="359">
        <f>SUM(F143:H143)</f>
        <v>57633.084000000003</v>
      </c>
    </row>
    <row r="144" spans="1:11" ht="12.75" customHeight="1">
      <c r="B144" s="391" t="s">
        <v>67</v>
      </c>
      <c r="C144" s="362"/>
      <c r="D144" s="337"/>
      <c r="E144" s="337"/>
      <c r="F144" s="381">
        <f>SUM(F143)</f>
        <v>57633.084000000003</v>
      </c>
      <c r="G144" s="381">
        <f t="shared" ref="G144:H144" si="35">SUM(G143)</f>
        <v>0</v>
      </c>
      <c r="H144" s="381">
        <f t="shared" si="35"/>
        <v>0</v>
      </c>
      <c r="I144" s="381">
        <f>SUM(I143)</f>
        <v>57633.084000000003</v>
      </c>
    </row>
    <row r="145" spans="2:9" ht="12.75" customHeight="1">
      <c r="B145" s="329"/>
      <c r="C145" s="362"/>
      <c r="D145" s="337"/>
      <c r="E145" s="337"/>
      <c r="F145" s="362"/>
      <c r="G145" s="362"/>
      <c r="H145" s="362"/>
      <c r="I145" s="362"/>
    </row>
    <row r="146" spans="2:9" ht="12.75" customHeight="1">
      <c r="B146" s="329"/>
      <c r="C146" s="329"/>
      <c r="D146" s="337"/>
      <c r="E146" s="337"/>
      <c r="F146" s="401" t="s">
        <v>139</v>
      </c>
      <c r="G146" s="401" t="s">
        <v>140</v>
      </c>
      <c r="H146" s="401" t="s">
        <v>218</v>
      </c>
      <c r="I146" s="401"/>
    </row>
    <row r="147" spans="2:9" ht="13.5" customHeight="1">
      <c r="B147" s="329"/>
      <c r="C147" s="362"/>
      <c r="D147" s="337"/>
      <c r="E147" s="337"/>
      <c r="F147" s="402">
        <f>SUM(F18,F22,F26,F106,F110,F114,F118,F122,F126,F130,F134,F140,F144)</f>
        <v>1018184.4840000001</v>
      </c>
      <c r="G147" s="402">
        <f>SUM(G18,G22,G26,G106,G110,G114,G118,G122,G126,G130,G134,G140,G144)</f>
        <v>0</v>
      </c>
      <c r="H147" s="402">
        <v>0</v>
      </c>
      <c r="I147" s="402">
        <f>F147</f>
        <v>1018184.4840000001</v>
      </c>
    </row>
    <row r="148" spans="2:9" ht="18.75" customHeight="1">
      <c r="B148" s="329"/>
      <c r="C148" s="362"/>
      <c r="D148" s="337"/>
      <c r="E148" s="337"/>
      <c r="F148" s="362"/>
      <c r="G148" s="362"/>
      <c r="H148" s="362"/>
      <c r="I148" s="362"/>
    </row>
    <row r="149" spans="2:9" ht="18.75" customHeight="1">
      <c r="B149" s="403" t="s">
        <v>142</v>
      </c>
      <c r="C149" s="404"/>
      <c r="D149" s="405"/>
      <c r="E149" s="406"/>
      <c r="F149" s="407">
        <f>SUM(F18,F22,F26,F106,G110,F114,F118,F122,F126,F130,F134,F140,F144)</f>
        <v>1018184.4840000001</v>
      </c>
      <c r="G149" s="362"/>
      <c r="H149" s="362"/>
      <c r="I149" s="362"/>
    </row>
    <row r="150" spans="2:9" ht="17.45">
      <c r="B150" s="403" t="s">
        <v>143</v>
      </c>
      <c r="C150" s="404"/>
      <c r="D150" s="405"/>
      <c r="E150" s="406"/>
      <c r="F150" s="407">
        <v>0</v>
      </c>
      <c r="G150" s="362"/>
      <c r="H150" s="362"/>
      <c r="I150" s="362"/>
    </row>
    <row r="151" spans="2:9" ht="12.75" customHeight="1">
      <c r="B151" s="403" t="s">
        <v>144</v>
      </c>
      <c r="C151" s="404"/>
      <c r="D151" s="405"/>
      <c r="E151" s="406"/>
      <c r="F151" s="407">
        <f>F149+F150</f>
        <v>1018184.4840000001</v>
      </c>
      <c r="G151" s="362"/>
      <c r="H151" s="362"/>
      <c r="I151" s="362"/>
    </row>
    <row r="152" spans="2:9" ht="12.75" customHeight="1">
      <c r="B152" s="329"/>
      <c r="C152" s="362"/>
      <c r="D152" s="337"/>
      <c r="E152" s="337"/>
      <c r="F152" s="362"/>
      <c r="G152" s="362"/>
      <c r="H152" s="362"/>
      <c r="I152" s="362"/>
    </row>
    <row r="153" spans="2:9" ht="12.75" customHeight="1">
      <c r="B153" s="408"/>
      <c r="C153" s="362"/>
      <c r="D153" s="337"/>
      <c r="E153" s="337"/>
      <c r="F153" s="362"/>
      <c r="G153" s="362"/>
      <c r="H153" s="362"/>
      <c r="I153" s="362"/>
    </row>
    <row r="154" spans="2:9" ht="12.75" customHeight="1">
      <c r="B154" s="329"/>
      <c r="C154" s="362"/>
      <c r="D154" s="337"/>
      <c r="E154" s="337"/>
      <c r="F154" s="362"/>
      <c r="G154" s="362"/>
      <c r="H154" s="362"/>
      <c r="I154" s="362"/>
    </row>
    <row r="155" spans="2:9" ht="12.75" customHeight="1">
      <c r="B155" s="560"/>
      <c r="C155" s="600"/>
      <c r="D155" s="600"/>
      <c r="E155" s="600"/>
      <c r="F155" s="600"/>
      <c r="G155" s="600"/>
      <c r="H155" s="600"/>
      <c r="I155" s="600"/>
    </row>
    <row r="156" spans="2:9" ht="12.75" customHeight="1">
      <c r="B156" s="409" t="s">
        <v>219</v>
      </c>
      <c r="C156" s="362"/>
      <c r="D156" s="337"/>
      <c r="E156" s="337"/>
      <c r="F156" s="362"/>
      <c r="G156" s="362"/>
      <c r="H156" s="362"/>
      <c r="I156" s="362"/>
    </row>
    <row r="157" spans="2:9" ht="12.75" customHeight="1">
      <c r="B157" s="409" t="s">
        <v>146</v>
      </c>
      <c r="C157" s="362"/>
      <c r="D157" s="337"/>
      <c r="E157" s="337"/>
      <c r="F157" s="362"/>
      <c r="G157" s="362"/>
      <c r="H157" s="362"/>
      <c r="I157" s="362"/>
    </row>
    <row r="158" spans="2:9">
      <c r="B158" s="409" t="s">
        <v>147</v>
      </c>
      <c r="C158" s="362"/>
      <c r="D158" s="337"/>
      <c r="E158" s="337"/>
      <c r="F158" s="362"/>
      <c r="G158" s="362"/>
      <c r="H158" s="362"/>
      <c r="I158" s="362"/>
    </row>
    <row r="160" spans="2:9" ht="37.15" customHeight="1">
      <c r="B160" s="329" t="s">
        <v>220</v>
      </c>
    </row>
    <row r="162" spans="2:2" ht="16.350000000000001" customHeight="1">
      <c r="B162" s="410"/>
    </row>
    <row r="163" spans="2:2" ht="16.149999999999999">
      <c r="B163" s="411"/>
    </row>
    <row r="164" spans="2:2" ht="66" customHeight="1"/>
    <row r="165" spans="2:2">
      <c r="B165" s="412"/>
    </row>
    <row r="166" spans="2:2" ht="29.45" customHeight="1"/>
    <row r="167" spans="2:2" ht="16.350000000000001" customHeight="1">
      <c r="B167" s="411"/>
    </row>
    <row r="168" spans="2:2" ht="16.350000000000001" customHeight="1">
      <c r="B168" s="413"/>
    </row>
    <row r="169" spans="2:2">
      <c r="B169" s="199"/>
    </row>
    <row r="170" spans="2:2">
      <c r="B170" s="199"/>
    </row>
  </sheetData>
  <mergeCells count="5">
    <mergeCell ref="A13:A14"/>
    <mergeCell ref="B13:B14"/>
    <mergeCell ref="I13:I14"/>
    <mergeCell ref="A29:A105"/>
    <mergeCell ref="B155:I15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0ABC-FDE9-46A0-AF39-7872A2B78639}">
  <dimension ref="A1:AF17"/>
  <sheetViews>
    <sheetView workbookViewId="0">
      <selection activeCell="J22" sqref="A22:J22"/>
    </sheetView>
  </sheetViews>
  <sheetFormatPr defaultColWidth="14.42578125" defaultRowHeight="15" customHeight="1"/>
  <cols>
    <col min="1" max="1" width="4.7109375" style="220" customWidth="1"/>
    <col min="2" max="2" width="4.140625" style="220" customWidth="1"/>
    <col min="3" max="3" width="5.42578125" style="220" customWidth="1"/>
    <col min="4" max="4" width="5.140625" style="220" customWidth="1"/>
    <col min="5" max="5" width="4.28515625" style="220" customWidth="1"/>
    <col min="6" max="6" width="5" style="220" customWidth="1"/>
    <col min="7" max="7" width="8.7109375" style="220" bestFit="1" customWidth="1"/>
    <col min="8" max="8" width="17.140625" style="220" customWidth="1"/>
    <col min="9" max="9" width="9.140625" style="220" customWidth="1"/>
    <col min="10" max="10" width="18.7109375" style="220" bestFit="1" customWidth="1"/>
    <col min="11" max="11" width="16.140625" style="220" bestFit="1" customWidth="1"/>
    <col min="12" max="13" width="9.140625" style="220" bestFit="1" customWidth="1"/>
    <col min="14" max="14" width="9.7109375" style="220" customWidth="1"/>
    <col min="15" max="15" width="16.85546875" style="220" bestFit="1" customWidth="1"/>
    <col min="16" max="16" width="16.85546875" style="220" customWidth="1"/>
    <col min="17" max="17" width="18.140625" style="220" customWidth="1"/>
    <col min="18" max="18" width="18.7109375" style="220" bestFit="1" customWidth="1"/>
    <col min="19" max="16384" width="14.42578125" style="220"/>
  </cols>
  <sheetData>
    <row r="1" spans="1:32" ht="15.6">
      <c r="A1" s="236" t="s">
        <v>221</v>
      </c>
      <c r="B1" s="237" t="s">
        <v>222</v>
      </c>
      <c r="C1" s="237" t="s">
        <v>223</v>
      </c>
      <c r="D1" s="237" t="s">
        <v>224</v>
      </c>
      <c r="E1" s="237" t="s">
        <v>225</v>
      </c>
      <c r="F1" s="238" t="s">
        <v>226</v>
      </c>
      <c r="G1" s="239" t="s">
        <v>227</v>
      </c>
      <c r="H1" s="239" t="s">
        <v>228</v>
      </c>
      <c r="I1" s="239" t="s">
        <v>229</v>
      </c>
      <c r="J1" s="239" t="s">
        <v>230</v>
      </c>
      <c r="K1" s="239" t="s">
        <v>231</v>
      </c>
      <c r="L1" s="239" t="s">
        <v>232</v>
      </c>
      <c r="M1" s="239" t="s">
        <v>233</v>
      </c>
      <c r="N1" s="239" t="s">
        <v>227</v>
      </c>
      <c r="O1" s="240" t="s">
        <v>228</v>
      </c>
      <c r="P1" s="240" t="s">
        <v>229</v>
      </c>
      <c r="Q1" s="239" t="s">
        <v>230</v>
      </c>
      <c r="R1" s="239" t="s">
        <v>231</v>
      </c>
      <c r="S1" s="239" t="s">
        <v>232</v>
      </c>
      <c r="T1" s="239" t="s">
        <v>233</v>
      </c>
      <c r="U1" s="241" t="s">
        <v>227</v>
      </c>
      <c r="V1" s="241" t="s">
        <v>228</v>
      </c>
      <c r="W1" s="241" t="s">
        <v>229</v>
      </c>
      <c r="X1" s="241" t="s">
        <v>230</v>
      </c>
      <c r="Y1" s="241" t="s">
        <v>231</v>
      </c>
      <c r="Z1" s="241" t="s">
        <v>232</v>
      </c>
      <c r="AA1" s="241" t="s">
        <v>233</v>
      </c>
      <c r="AB1" s="241" t="s">
        <v>234</v>
      </c>
      <c r="AC1" s="242"/>
      <c r="AD1" s="243" t="s">
        <v>235</v>
      </c>
      <c r="AE1" s="243" t="s">
        <v>236</v>
      </c>
      <c r="AF1" s="243" t="s">
        <v>237</v>
      </c>
    </row>
    <row r="2" spans="1:32" ht="15.6">
      <c r="A2" s="244"/>
      <c r="B2" s="245"/>
      <c r="C2" s="245"/>
      <c r="D2" s="245"/>
      <c r="E2" s="245"/>
      <c r="F2" s="246"/>
      <c r="G2" s="218">
        <v>46283</v>
      </c>
      <c r="H2" s="247" t="s">
        <v>238</v>
      </c>
      <c r="I2" s="247">
        <v>1537</v>
      </c>
      <c r="J2" s="247" t="s">
        <v>239</v>
      </c>
      <c r="K2" s="247" t="s">
        <v>240</v>
      </c>
      <c r="L2" s="248">
        <v>0.38333333333333336</v>
      </c>
      <c r="M2" s="249">
        <v>0.43402777777777779</v>
      </c>
      <c r="N2" s="219">
        <v>46285</v>
      </c>
      <c r="O2" s="250" t="s">
        <v>238</v>
      </c>
      <c r="P2" s="250">
        <v>1537</v>
      </c>
      <c r="Q2" s="251" t="s">
        <v>240</v>
      </c>
      <c r="R2" s="226" t="s">
        <v>239</v>
      </c>
      <c r="S2" s="228">
        <v>0.66666666666666663</v>
      </c>
      <c r="T2" s="227">
        <v>0.72152777777777777</v>
      </c>
      <c r="U2" s="252"/>
      <c r="V2" s="253"/>
      <c r="W2" s="253"/>
      <c r="X2" s="253"/>
      <c r="Y2" s="253"/>
      <c r="Z2" s="253"/>
      <c r="AA2" s="253"/>
      <c r="AB2" s="253"/>
      <c r="AC2" s="253"/>
      <c r="AD2" s="245"/>
      <c r="AE2" s="245"/>
      <c r="AF2" s="245"/>
    </row>
    <row r="3" spans="1:32" ht="15.6">
      <c r="A3" s="244"/>
      <c r="B3" s="245"/>
      <c r="C3" s="245"/>
      <c r="D3" s="245"/>
      <c r="E3" s="245"/>
      <c r="F3" s="246"/>
      <c r="G3" s="218">
        <v>46283</v>
      </c>
      <c r="H3" s="247" t="s">
        <v>238</v>
      </c>
      <c r="I3" s="247">
        <v>911</v>
      </c>
      <c r="J3" s="247" t="s">
        <v>241</v>
      </c>
      <c r="K3" s="247" t="s">
        <v>240</v>
      </c>
      <c r="L3" s="248">
        <v>0.36249999999999999</v>
      </c>
      <c r="M3" s="249">
        <v>0.43402777777777779</v>
      </c>
      <c r="N3" s="219">
        <v>46285</v>
      </c>
      <c r="O3" s="250" t="s">
        <v>238</v>
      </c>
      <c r="P3" s="250">
        <v>936</v>
      </c>
      <c r="Q3" s="254" t="s">
        <v>240</v>
      </c>
      <c r="R3" s="224" t="s">
        <v>241</v>
      </c>
      <c r="S3" s="228">
        <v>0.65972222222222221</v>
      </c>
      <c r="T3" s="227">
        <v>0.70347222222222228</v>
      </c>
      <c r="U3" s="252"/>
      <c r="V3" s="253"/>
      <c r="W3" s="253"/>
      <c r="X3" s="253"/>
      <c r="Y3" s="253"/>
      <c r="Z3" s="253"/>
      <c r="AA3" s="253"/>
      <c r="AB3" s="253"/>
      <c r="AC3" s="253"/>
      <c r="AD3" s="245"/>
      <c r="AE3" s="245"/>
      <c r="AF3" s="245"/>
    </row>
    <row r="4" spans="1:32" ht="15.6">
      <c r="A4" s="244"/>
      <c r="B4" s="245"/>
      <c r="C4" s="245"/>
      <c r="D4" s="245"/>
      <c r="E4" s="245"/>
      <c r="F4" s="246"/>
      <c r="G4" s="218">
        <v>46283</v>
      </c>
      <c r="H4" s="247" t="s">
        <v>238</v>
      </c>
      <c r="I4" s="247">
        <v>209</v>
      </c>
      <c r="J4" s="247" t="s">
        <v>242</v>
      </c>
      <c r="K4" s="247" t="s">
        <v>240</v>
      </c>
      <c r="L4" s="248">
        <v>0.35208333333333336</v>
      </c>
      <c r="M4" s="255">
        <v>0.41666666666666669</v>
      </c>
      <c r="N4" s="219">
        <v>46285</v>
      </c>
      <c r="O4" s="250" t="s">
        <v>238</v>
      </c>
      <c r="P4" s="250">
        <v>240</v>
      </c>
      <c r="Q4" s="251" t="s">
        <v>240</v>
      </c>
      <c r="R4" s="226" t="s">
        <v>242</v>
      </c>
      <c r="S4" s="228">
        <v>0.66666666666666663</v>
      </c>
      <c r="T4" s="227">
        <v>0.73055555555555551</v>
      </c>
      <c r="U4" s="252"/>
      <c r="V4" s="253"/>
      <c r="W4" s="253"/>
      <c r="X4" s="253"/>
      <c r="Y4" s="253"/>
      <c r="Z4" s="253"/>
      <c r="AA4" s="253"/>
      <c r="AB4" s="253"/>
      <c r="AC4" s="253"/>
      <c r="AD4" s="245"/>
      <c r="AE4" s="245"/>
      <c r="AF4" s="245"/>
    </row>
    <row r="5" spans="1:32" ht="15" customHeight="1"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</row>
    <row r="14" spans="1:32" ht="15" customHeight="1">
      <c r="A14" s="266" t="s">
        <v>243</v>
      </c>
    </row>
    <row r="15" spans="1:32" ht="15" customHeight="1">
      <c r="A15" s="266" t="s">
        <v>244</v>
      </c>
    </row>
    <row r="16" spans="1:32" ht="15" customHeight="1">
      <c r="A16" s="266" t="s">
        <v>245</v>
      </c>
    </row>
    <row r="17" spans="1:1" ht="15" customHeight="1">
      <c r="A17" s="266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0286-EFDF-403D-A7D4-A0EB5D6F728B}">
  <dimension ref="A1:R22"/>
  <sheetViews>
    <sheetView zoomScaleNormal="100" workbookViewId="0">
      <selection activeCell="D27" sqref="A23:D27"/>
    </sheetView>
  </sheetViews>
  <sheetFormatPr defaultColWidth="8.85546875" defaultRowHeight="15.6"/>
  <cols>
    <col min="1" max="1" width="8.85546875" style="220"/>
    <col min="2" max="2" width="34" style="220" bestFit="1" customWidth="1"/>
    <col min="3" max="3" width="29.28515625" style="220" bestFit="1" customWidth="1"/>
    <col min="4" max="4" width="23.7109375" style="220" bestFit="1" customWidth="1"/>
    <col min="5" max="5" width="18.7109375" style="220" bestFit="1" customWidth="1"/>
    <col min="6" max="6" width="16.140625" style="220" bestFit="1" customWidth="1"/>
    <col min="7" max="7" width="29.28515625" style="220" bestFit="1" customWidth="1"/>
    <col min="8" max="8" width="16.28515625" style="220" bestFit="1" customWidth="1"/>
    <col min="9" max="9" width="13.140625" style="220" customWidth="1"/>
    <col min="10" max="10" width="8.85546875" style="220"/>
    <col min="11" max="11" width="19.7109375" style="220" bestFit="1" customWidth="1"/>
    <col min="12" max="12" width="14.42578125" style="220" customWidth="1"/>
    <col min="13" max="13" width="10.140625" style="220" customWidth="1"/>
    <col min="14" max="14" width="16.140625" style="220" customWidth="1"/>
    <col min="15" max="15" width="19.5703125" style="220" customWidth="1"/>
    <col min="16" max="16" width="10.28515625" style="220" customWidth="1"/>
    <col min="17" max="17" width="16.85546875" style="220" customWidth="1"/>
    <col min="18" max="16384" width="8.85546875" style="220"/>
  </cols>
  <sheetData>
    <row r="1" spans="1:18" ht="16.149999999999999" thickBot="1"/>
    <row r="2" spans="1:18" ht="21.6" thickBot="1">
      <c r="B2" s="564" t="s">
        <v>247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6"/>
    </row>
    <row r="3" spans="1:18" ht="16.149999999999999" thickBot="1">
      <c r="D3" s="221"/>
      <c r="E3" s="221"/>
      <c r="F3" s="221"/>
      <c r="G3" s="221"/>
      <c r="H3" s="221"/>
      <c r="I3" s="221"/>
      <c r="J3" s="221"/>
    </row>
    <row r="4" spans="1:18" ht="16.149999999999999" thickBot="1">
      <c r="B4" s="221"/>
      <c r="C4" s="221"/>
      <c r="D4" s="561" t="s">
        <v>248</v>
      </c>
      <c r="E4" s="562"/>
      <c r="F4" s="562"/>
      <c r="G4" s="562"/>
      <c r="H4" s="562"/>
      <c r="I4" s="562"/>
      <c r="J4" s="563"/>
      <c r="K4" s="561" t="s">
        <v>249</v>
      </c>
      <c r="L4" s="571"/>
      <c r="M4" s="571"/>
      <c r="N4" s="571"/>
      <c r="O4" s="571"/>
      <c r="P4" s="571"/>
      <c r="Q4" s="572"/>
    </row>
    <row r="5" spans="1:18">
      <c r="B5" s="234" t="s">
        <v>250</v>
      </c>
      <c r="C5" s="235" t="s">
        <v>251</v>
      </c>
      <c r="D5" s="267" t="s">
        <v>228</v>
      </c>
      <c r="E5" s="268" t="s">
        <v>229</v>
      </c>
      <c r="F5" s="267" t="s">
        <v>227</v>
      </c>
      <c r="G5" s="267" t="s">
        <v>252</v>
      </c>
      <c r="H5" s="267" t="s">
        <v>253</v>
      </c>
      <c r="I5" s="267" t="s">
        <v>232</v>
      </c>
      <c r="J5" s="269" t="s">
        <v>233</v>
      </c>
      <c r="K5" s="272" t="s">
        <v>228</v>
      </c>
      <c r="L5" s="273" t="s">
        <v>254</v>
      </c>
      <c r="M5" s="274" t="s">
        <v>227</v>
      </c>
      <c r="N5" s="274" t="s">
        <v>252</v>
      </c>
      <c r="O5" s="274" t="s">
        <v>253</v>
      </c>
      <c r="P5" s="274" t="s">
        <v>232</v>
      </c>
      <c r="Q5" s="275" t="s">
        <v>233</v>
      </c>
      <c r="R5" s="221"/>
    </row>
    <row r="6" spans="1:18">
      <c r="B6" s="222">
        <v>7</v>
      </c>
      <c r="C6" s="223" t="s">
        <v>242</v>
      </c>
      <c r="D6" s="228" t="s">
        <v>238</v>
      </c>
      <c r="E6" s="224">
        <v>209</v>
      </c>
      <c r="F6" s="225">
        <v>46283</v>
      </c>
      <c r="G6" s="226" t="s">
        <v>242</v>
      </c>
      <c r="H6" s="226" t="s">
        <v>255</v>
      </c>
      <c r="I6" s="228">
        <v>0.35208333333333336</v>
      </c>
      <c r="J6" s="270">
        <v>0.41666666666666669</v>
      </c>
      <c r="K6" s="276" t="s">
        <v>256</v>
      </c>
      <c r="L6" s="224" t="s">
        <v>257</v>
      </c>
      <c r="M6" s="225">
        <v>46283</v>
      </c>
      <c r="N6" s="226" t="s">
        <v>255</v>
      </c>
      <c r="O6" s="226" t="s">
        <v>258</v>
      </c>
      <c r="P6" s="228">
        <v>0.41666666666666669</v>
      </c>
      <c r="Q6" s="277">
        <v>0.5</v>
      </c>
      <c r="R6" s="221"/>
    </row>
    <row r="7" spans="1:18">
      <c r="B7" s="222">
        <v>5</v>
      </c>
      <c r="C7" s="223" t="s">
        <v>239</v>
      </c>
      <c r="D7" s="228" t="s">
        <v>238</v>
      </c>
      <c r="E7" s="224">
        <v>1537</v>
      </c>
      <c r="F7" s="225">
        <v>46283</v>
      </c>
      <c r="G7" s="226" t="s">
        <v>239</v>
      </c>
      <c r="H7" s="226" t="s">
        <v>255</v>
      </c>
      <c r="I7" s="228">
        <v>0.38333333333333336</v>
      </c>
      <c r="J7" s="271">
        <v>0.43402777777777779</v>
      </c>
      <c r="K7" s="276" t="s">
        <v>256</v>
      </c>
      <c r="L7" s="224" t="s">
        <v>257</v>
      </c>
      <c r="M7" s="225">
        <v>46283</v>
      </c>
      <c r="N7" s="226" t="s">
        <v>255</v>
      </c>
      <c r="O7" s="226" t="s">
        <v>258</v>
      </c>
      <c r="P7" s="228">
        <v>0.43402777777777779</v>
      </c>
      <c r="Q7" s="278">
        <v>0.52083333333333337</v>
      </c>
      <c r="R7" s="221"/>
    </row>
    <row r="8" spans="1:18">
      <c r="B8" s="222">
        <v>8</v>
      </c>
      <c r="C8" s="223" t="s">
        <v>241</v>
      </c>
      <c r="D8" s="228" t="s">
        <v>238</v>
      </c>
      <c r="E8" s="224">
        <v>911</v>
      </c>
      <c r="F8" s="225">
        <v>46283</v>
      </c>
      <c r="G8" s="224" t="s">
        <v>241</v>
      </c>
      <c r="H8" s="224" t="s">
        <v>255</v>
      </c>
      <c r="I8" s="228">
        <v>0.36249999999999999</v>
      </c>
      <c r="J8" s="271">
        <v>0.43402777777777779</v>
      </c>
      <c r="K8" s="276" t="s">
        <v>256</v>
      </c>
      <c r="L8" s="224" t="s">
        <v>257</v>
      </c>
      <c r="M8" s="225">
        <v>46283</v>
      </c>
      <c r="N8" s="224" t="s">
        <v>255</v>
      </c>
      <c r="O8" s="224" t="s">
        <v>258</v>
      </c>
      <c r="P8" s="228">
        <v>0.43402777777777779</v>
      </c>
      <c r="Q8" s="278">
        <v>0.52083333333333337</v>
      </c>
      <c r="R8" s="221"/>
    </row>
    <row r="9" spans="1:18" ht="16.149999999999999" thickBot="1">
      <c r="B9" s="231" t="s">
        <v>259</v>
      </c>
      <c r="C9" s="232" t="s">
        <v>242</v>
      </c>
      <c r="D9" s="232" t="s">
        <v>256</v>
      </c>
      <c r="E9" s="232"/>
      <c r="F9" s="233">
        <v>46283</v>
      </c>
      <c r="G9" s="232" t="s">
        <v>242</v>
      </c>
      <c r="H9" s="232" t="s">
        <v>255</v>
      </c>
      <c r="I9" s="567" t="s">
        <v>260</v>
      </c>
      <c r="J9" s="568"/>
      <c r="K9" s="279" t="s">
        <v>256</v>
      </c>
      <c r="L9" s="280" t="s">
        <v>261</v>
      </c>
      <c r="M9" s="281">
        <v>46283</v>
      </c>
      <c r="N9" s="280" t="s">
        <v>255</v>
      </c>
      <c r="O9" s="280" t="s">
        <v>258</v>
      </c>
      <c r="P9" s="569" t="s">
        <v>262</v>
      </c>
      <c r="Q9" s="570"/>
      <c r="R9" s="221"/>
    </row>
    <row r="10" spans="1:18" ht="16.149999999999999" thickBot="1"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</row>
    <row r="11" spans="1:18" ht="16.149999999999999" thickBot="1">
      <c r="C11" s="221"/>
      <c r="D11" s="561" t="s">
        <v>263</v>
      </c>
      <c r="E11" s="562"/>
      <c r="F11" s="562"/>
      <c r="G11" s="562"/>
      <c r="H11" s="562"/>
      <c r="I11" s="562"/>
      <c r="J11" s="563"/>
      <c r="K11" s="221"/>
      <c r="L11" s="221"/>
      <c r="M11" s="221"/>
      <c r="N11" s="221"/>
      <c r="O11" s="221"/>
      <c r="P11" s="221"/>
      <c r="Q11" s="221"/>
    </row>
    <row r="12" spans="1:18" ht="16.149999999999999" thickBot="1">
      <c r="B12" s="300" t="s">
        <v>264</v>
      </c>
      <c r="C12" s="301" t="s">
        <v>251</v>
      </c>
      <c r="D12" s="318" t="s">
        <v>228</v>
      </c>
      <c r="E12" s="319" t="s">
        <v>254</v>
      </c>
      <c r="F12" s="318" t="s">
        <v>227</v>
      </c>
      <c r="G12" s="318" t="s">
        <v>252</v>
      </c>
      <c r="H12" s="318" t="s">
        <v>253</v>
      </c>
      <c r="I12" s="318" t="s">
        <v>232</v>
      </c>
      <c r="J12" s="320" t="s">
        <v>233</v>
      </c>
    </row>
    <row r="13" spans="1:18">
      <c r="A13" s="221"/>
      <c r="B13" s="302">
        <v>15</v>
      </c>
      <c r="C13" s="303" t="s">
        <v>265</v>
      </c>
      <c r="D13" s="321" t="s">
        <v>256</v>
      </c>
      <c r="E13" s="304" t="s">
        <v>257</v>
      </c>
      <c r="F13" s="305">
        <v>46283</v>
      </c>
      <c r="G13" s="303" t="s">
        <v>265</v>
      </c>
      <c r="H13" s="322" t="s">
        <v>258</v>
      </c>
      <c r="I13" s="321">
        <v>0.41666666666666669</v>
      </c>
      <c r="J13" s="323">
        <v>0.5</v>
      </c>
      <c r="K13" s="221"/>
    </row>
    <row r="14" spans="1:18">
      <c r="A14" s="221"/>
      <c r="B14" s="324">
        <v>14</v>
      </c>
      <c r="C14" s="223" t="s">
        <v>265</v>
      </c>
      <c r="D14" s="228" t="s">
        <v>256</v>
      </c>
      <c r="E14" s="224" t="s">
        <v>257</v>
      </c>
      <c r="F14" s="225">
        <v>46283</v>
      </c>
      <c r="G14" s="223" t="s">
        <v>265</v>
      </c>
      <c r="H14" s="226" t="s">
        <v>258</v>
      </c>
      <c r="I14" s="228">
        <v>0.41666666666666669</v>
      </c>
      <c r="J14" s="278">
        <v>0.5</v>
      </c>
      <c r="K14" s="221"/>
    </row>
    <row r="15" spans="1:18">
      <c r="A15" s="221"/>
      <c r="B15" s="324">
        <v>14</v>
      </c>
      <c r="C15" s="223" t="s">
        <v>265</v>
      </c>
      <c r="D15" s="228" t="s">
        <v>256</v>
      </c>
      <c r="E15" s="224" t="s">
        <v>257</v>
      </c>
      <c r="F15" s="225">
        <v>46283</v>
      </c>
      <c r="G15" s="223" t="s">
        <v>265</v>
      </c>
      <c r="H15" s="226" t="s">
        <v>258</v>
      </c>
      <c r="I15" s="228">
        <v>0.41666666666666669</v>
      </c>
      <c r="J15" s="278">
        <v>0.5</v>
      </c>
      <c r="K15" s="221"/>
    </row>
    <row r="16" spans="1:18" ht="16.149999999999999" thickBot="1">
      <c r="A16" s="221"/>
      <c r="B16" s="310">
        <v>14</v>
      </c>
      <c r="C16" s="311" t="s">
        <v>265</v>
      </c>
      <c r="D16" s="312" t="s">
        <v>256</v>
      </c>
      <c r="E16" s="313" t="s">
        <v>257</v>
      </c>
      <c r="F16" s="314">
        <v>46283</v>
      </c>
      <c r="G16" s="311" t="s">
        <v>265</v>
      </c>
      <c r="H16" s="315" t="s">
        <v>258</v>
      </c>
      <c r="I16" s="312">
        <v>0.41666666666666669</v>
      </c>
      <c r="J16" s="325">
        <v>0.5</v>
      </c>
      <c r="K16" s="221"/>
    </row>
    <row r="17" spans="2:10">
      <c r="B17" s="221"/>
      <c r="C17" s="221"/>
      <c r="D17" s="221"/>
      <c r="E17" s="221"/>
      <c r="F17" s="221"/>
      <c r="G17" s="221"/>
      <c r="H17" s="221"/>
      <c r="I17" s="221"/>
      <c r="J17" s="221"/>
    </row>
    <row r="19" spans="2:10">
      <c r="B19" s="266" t="s">
        <v>243</v>
      </c>
    </row>
    <row r="20" spans="2:10">
      <c r="B20" s="266" t="s">
        <v>244</v>
      </c>
    </row>
    <row r="21" spans="2:10">
      <c r="B21" s="266" t="s">
        <v>245</v>
      </c>
    </row>
    <row r="22" spans="2:10">
      <c r="B22" s="266" t="s">
        <v>246</v>
      </c>
    </row>
  </sheetData>
  <mergeCells count="6">
    <mergeCell ref="D11:J11"/>
    <mergeCell ref="B2:Q2"/>
    <mergeCell ref="D4:J4"/>
    <mergeCell ref="I9:J9"/>
    <mergeCell ref="P9:Q9"/>
    <mergeCell ref="K4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C6FA-65C4-4635-9F4D-16BBEBFC2FFF}">
  <dimension ref="A2:M20"/>
  <sheetViews>
    <sheetView workbookViewId="0">
      <selection activeCell="G24" sqref="G24"/>
    </sheetView>
  </sheetViews>
  <sheetFormatPr defaultColWidth="8.85546875" defaultRowHeight="15.6"/>
  <cols>
    <col min="1" max="1" width="8.85546875" style="220"/>
    <col min="2" max="2" width="24.7109375" style="220" bestFit="1" customWidth="1"/>
    <col min="3" max="3" width="29.28515625" style="220" bestFit="1" customWidth="1"/>
    <col min="4" max="4" width="23.7109375" style="220" bestFit="1" customWidth="1"/>
    <col min="5" max="5" width="11" style="220" customWidth="1"/>
    <col min="6" max="6" width="8.5703125" style="220" bestFit="1" customWidth="1"/>
    <col min="7" max="7" width="16.28515625" style="220" bestFit="1" customWidth="1"/>
    <col min="8" max="8" width="29.28515625" style="220" bestFit="1" customWidth="1"/>
    <col min="9" max="9" width="16.5703125" style="220" bestFit="1" customWidth="1"/>
    <col min="10" max="10" width="14" style="220" customWidth="1"/>
    <col min="11" max="11" width="18.5703125" style="220" bestFit="1" customWidth="1"/>
    <col min="12" max="16383" width="8.85546875" style="220"/>
    <col min="16384" max="16384" width="8.85546875" style="220" bestFit="1"/>
  </cols>
  <sheetData>
    <row r="2" spans="1:13" ht="16.149999999999999" thickBot="1"/>
    <row r="3" spans="1:13" ht="21.6" thickBot="1">
      <c r="B3" s="564" t="s">
        <v>266</v>
      </c>
      <c r="C3" s="565"/>
      <c r="D3" s="565"/>
      <c r="E3" s="565"/>
      <c r="F3" s="565"/>
      <c r="G3" s="565"/>
      <c r="H3" s="565"/>
      <c r="I3" s="565"/>
      <c r="J3" s="565"/>
      <c r="K3" s="565"/>
      <c r="L3" s="566"/>
    </row>
    <row r="5" spans="1:13" ht="16.149999999999999" thickBot="1"/>
    <row r="6" spans="1:13" ht="31.9" thickBot="1">
      <c r="B6" s="256" t="s">
        <v>264</v>
      </c>
      <c r="C6" s="257" t="s">
        <v>251</v>
      </c>
      <c r="D6" s="258" t="s">
        <v>228</v>
      </c>
      <c r="E6" s="286" t="s">
        <v>254</v>
      </c>
      <c r="F6" s="287" t="s">
        <v>227</v>
      </c>
      <c r="G6" s="258" t="s">
        <v>252</v>
      </c>
      <c r="H6" s="258" t="s">
        <v>267</v>
      </c>
      <c r="I6" s="259" t="s">
        <v>232</v>
      </c>
      <c r="J6" s="296" t="s">
        <v>268</v>
      </c>
      <c r="K6" s="259" t="s">
        <v>269</v>
      </c>
    </row>
    <row r="7" spans="1:13">
      <c r="B7" s="222">
        <v>15</v>
      </c>
      <c r="C7" s="223" t="s">
        <v>265</v>
      </c>
      <c r="D7" s="282" t="s">
        <v>256</v>
      </c>
      <c r="E7" s="288" t="s">
        <v>257</v>
      </c>
      <c r="F7" s="289">
        <v>46285</v>
      </c>
      <c r="G7" s="284" t="s">
        <v>258</v>
      </c>
      <c r="H7" s="223" t="s">
        <v>265</v>
      </c>
      <c r="I7" s="282">
        <v>0.41666666666666669</v>
      </c>
      <c r="J7" s="297" t="s">
        <v>270</v>
      </c>
      <c r="K7" s="294">
        <v>0.41666666666666669</v>
      </c>
    </row>
    <row r="8" spans="1:13">
      <c r="B8" s="222">
        <v>14</v>
      </c>
      <c r="C8" s="223" t="s">
        <v>265</v>
      </c>
      <c r="D8" s="282" t="s">
        <v>256</v>
      </c>
      <c r="E8" s="290" t="s">
        <v>257</v>
      </c>
      <c r="F8" s="291">
        <v>46285</v>
      </c>
      <c r="G8" s="284" t="s">
        <v>258</v>
      </c>
      <c r="H8" s="223" t="s">
        <v>265</v>
      </c>
      <c r="I8" s="282">
        <v>0.41666666666666669</v>
      </c>
      <c r="J8" s="298" t="s">
        <v>270</v>
      </c>
      <c r="K8" s="294">
        <v>0.41666666666666669</v>
      </c>
    </row>
    <row r="9" spans="1:13">
      <c r="B9" s="222">
        <v>14</v>
      </c>
      <c r="C9" s="223" t="s">
        <v>265</v>
      </c>
      <c r="D9" s="282" t="s">
        <v>256</v>
      </c>
      <c r="E9" s="290" t="s">
        <v>257</v>
      </c>
      <c r="F9" s="291">
        <v>46285</v>
      </c>
      <c r="G9" s="284" t="s">
        <v>258</v>
      </c>
      <c r="H9" s="223" t="s">
        <v>265</v>
      </c>
      <c r="I9" s="282">
        <v>0.41666666666666669</v>
      </c>
      <c r="J9" s="298" t="s">
        <v>270</v>
      </c>
      <c r="K9" s="294">
        <v>0.41666666666666669</v>
      </c>
    </row>
    <row r="10" spans="1:13" ht="16.149999999999999" thickBot="1">
      <c r="B10" s="229">
        <v>14</v>
      </c>
      <c r="C10" s="230" t="s">
        <v>265</v>
      </c>
      <c r="D10" s="283" t="s">
        <v>256</v>
      </c>
      <c r="E10" s="292" t="s">
        <v>257</v>
      </c>
      <c r="F10" s="293">
        <v>46285</v>
      </c>
      <c r="G10" s="285" t="s">
        <v>258</v>
      </c>
      <c r="H10" s="230" t="s">
        <v>265</v>
      </c>
      <c r="I10" s="283">
        <v>0.41666666666666669</v>
      </c>
      <c r="J10" s="299" t="s">
        <v>270</v>
      </c>
      <c r="K10" s="295">
        <v>0.41666666666666669</v>
      </c>
    </row>
    <row r="11" spans="1:13" ht="16.149999999999999" thickBot="1">
      <c r="E11" s="221"/>
      <c r="F11" s="221"/>
      <c r="J11" s="221"/>
    </row>
    <row r="12" spans="1:13" ht="63" thickBot="1">
      <c r="B12" s="300" t="s">
        <v>250</v>
      </c>
      <c r="C12" s="301" t="s">
        <v>251</v>
      </c>
      <c r="D12" s="287" t="s">
        <v>228</v>
      </c>
      <c r="E12" s="287"/>
      <c r="F12" s="286" t="s">
        <v>229</v>
      </c>
      <c r="G12" s="287" t="s">
        <v>227</v>
      </c>
      <c r="H12" s="287" t="s">
        <v>252</v>
      </c>
      <c r="I12" s="287" t="s">
        <v>267</v>
      </c>
      <c r="J12" s="296" t="s">
        <v>232</v>
      </c>
      <c r="K12" s="296" t="s">
        <v>268</v>
      </c>
      <c r="L12" s="296" t="s">
        <v>271</v>
      </c>
    </row>
    <row r="13" spans="1:13">
      <c r="A13" s="221"/>
      <c r="B13" s="302">
        <v>8</v>
      </c>
      <c r="C13" s="303" t="s">
        <v>241</v>
      </c>
      <c r="D13" s="304" t="s">
        <v>238</v>
      </c>
      <c r="E13" s="304"/>
      <c r="F13" s="304">
        <v>936</v>
      </c>
      <c r="G13" s="305">
        <v>46285</v>
      </c>
      <c r="H13" s="304" t="s">
        <v>240</v>
      </c>
      <c r="I13" s="304" t="s">
        <v>241</v>
      </c>
      <c r="J13" s="306">
        <v>0.65972222222222221</v>
      </c>
      <c r="K13" s="306" t="s">
        <v>270</v>
      </c>
      <c r="L13" s="307">
        <v>0.45833333333333331</v>
      </c>
      <c r="M13" s="221"/>
    </row>
    <row r="14" spans="1:13">
      <c r="A14" s="221"/>
      <c r="B14" s="308">
        <v>5</v>
      </c>
      <c r="C14" s="260" t="s">
        <v>239</v>
      </c>
      <c r="D14" s="261" t="s">
        <v>238</v>
      </c>
      <c r="E14" s="261"/>
      <c r="F14" s="262">
        <v>1537</v>
      </c>
      <c r="G14" s="263">
        <v>46285</v>
      </c>
      <c r="H14" s="264" t="s">
        <v>240</v>
      </c>
      <c r="I14" s="264" t="s">
        <v>239</v>
      </c>
      <c r="J14" s="265">
        <v>0.66666666666666663</v>
      </c>
      <c r="K14" s="227" t="s">
        <v>270</v>
      </c>
      <c r="L14" s="309">
        <v>0.45833333333333331</v>
      </c>
      <c r="M14" s="221"/>
    </row>
    <row r="15" spans="1:13" ht="16.149999999999999" thickBot="1">
      <c r="A15" s="221"/>
      <c r="B15" s="310">
        <v>7</v>
      </c>
      <c r="C15" s="311" t="s">
        <v>242</v>
      </c>
      <c r="D15" s="312" t="s">
        <v>238</v>
      </c>
      <c r="E15" s="312"/>
      <c r="F15" s="313">
        <v>240</v>
      </c>
      <c r="G15" s="314">
        <v>46285</v>
      </c>
      <c r="H15" s="315" t="s">
        <v>240</v>
      </c>
      <c r="I15" s="315" t="s">
        <v>242</v>
      </c>
      <c r="J15" s="316">
        <v>0.66666666666666663</v>
      </c>
      <c r="K15" s="316" t="s">
        <v>270</v>
      </c>
      <c r="L15" s="317">
        <v>0.45833333333333331</v>
      </c>
      <c r="M15" s="221"/>
    </row>
    <row r="16" spans="1:13"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</row>
    <row r="17" spans="2:2">
      <c r="B17" s="266" t="s">
        <v>243</v>
      </c>
    </row>
    <row r="18" spans="2:2">
      <c r="B18" s="266" t="s">
        <v>244</v>
      </c>
    </row>
    <row r="19" spans="2:2">
      <c r="B19" s="266" t="s">
        <v>245</v>
      </c>
    </row>
    <row r="20" spans="2:2">
      <c r="B20" s="266" t="s">
        <v>246</v>
      </c>
    </row>
  </sheetData>
  <mergeCells count="1">
    <mergeCell ref="B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8"/>
  <sheetViews>
    <sheetView topLeftCell="A20" workbookViewId="0">
      <selection activeCell="W36" activeCellId="1" sqref="V3 W36"/>
    </sheetView>
  </sheetViews>
  <sheetFormatPr defaultColWidth="14.42578125" defaultRowHeight="15" customHeight="1"/>
  <cols>
    <col min="1" max="1" width="14.85546875" customWidth="1"/>
    <col min="2" max="2" width="62.85546875" customWidth="1"/>
    <col min="3" max="3" width="39.5703125" customWidth="1"/>
    <col min="4" max="4" width="10" customWidth="1"/>
    <col min="5" max="5" width="9.7109375" customWidth="1"/>
    <col min="6" max="6" width="20.140625" customWidth="1"/>
    <col min="7" max="8" width="11.42578125" customWidth="1"/>
    <col min="9" max="9" width="14" customWidth="1"/>
    <col min="10" max="29" width="8.7109375" customWidth="1"/>
  </cols>
  <sheetData>
    <row r="1" spans="1:9" ht="15" customHeight="1">
      <c r="A1" s="1"/>
      <c r="B1" s="3" t="s">
        <v>0</v>
      </c>
      <c r="C1" s="17" t="s">
        <v>42</v>
      </c>
      <c r="D1" s="1"/>
      <c r="E1" s="1"/>
      <c r="F1" s="2"/>
      <c r="G1" s="2"/>
      <c r="H1" s="26"/>
      <c r="I1" s="26"/>
    </row>
    <row r="2" spans="1:9" ht="15" customHeight="1">
      <c r="A2" s="1"/>
      <c r="B2" s="3" t="s">
        <v>2</v>
      </c>
      <c r="C2" s="135" t="s">
        <v>3</v>
      </c>
      <c r="D2" s="1"/>
      <c r="E2" s="1"/>
      <c r="F2" s="2"/>
      <c r="G2" s="26"/>
      <c r="H2" s="27"/>
      <c r="I2" s="27"/>
    </row>
    <row r="3" spans="1:9" ht="14.25" customHeight="1">
      <c r="A3" s="1"/>
      <c r="B3" s="3" t="s">
        <v>4</v>
      </c>
      <c r="C3" s="5" t="str">
        <f>RESUMEN!C4</f>
        <v>RARE TO CARE</v>
      </c>
      <c r="D3" s="1"/>
      <c r="E3" s="1"/>
      <c r="F3" s="2"/>
      <c r="G3" s="27"/>
      <c r="H3" s="27"/>
      <c r="I3" s="27"/>
    </row>
    <row r="4" spans="1:9" ht="14.25" customHeight="1">
      <c r="A4" s="1"/>
      <c r="B4" s="3" t="s">
        <v>6</v>
      </c>
      <c r="C4" s="5" t="str">
        <f>RESUMEN!C5</f>
        <v>NEURO</v>
      </c>
      <c r="D4" s="1"/>
      <c r="E4" s="1"/>
      <c r="F4" s="2"/>
      <c r="G4" s="27"/>
      <c r="H4" s="27"/>
      <c r="I4" s="27"/>
    </row>
    <row r="5" spans="1:9" ht="14.25" customHeight="1">
      <c r="A5" s="1"/>
      <c r="B5" s="3" t="s">
        <v>8</v>
      </c>
      <c r="C5" s="5" t="str">
        <f>RESUMEN!C6</f>
        <v>18-20SEP</v>
      </c>
      <c r="D5" s="1"/>
      <c r="E5" s="1"/>
      <c r="F5" s="2"/>
      <c r="G5" s="27"/>
      <c r="H5" s="28"/>
      <c r="I5" s="28"/>
    </row>
    <row r="6" spans="1:9" ht="14.25" customHeight="1">
      <c r="A6" s="1"/>
      <c r="B6" s="3" t="s">
        <v>10</v>
      </c>
      <c r="C6" s="5" t="str">
        <f>RESUMEN!C7</f>
        <v>Cuernavaca</v>
      </c>
      <c r="D6" s="1"/>
      <c r="E6" s="1"/>
      <c r="F6" s="29"/>
      <c r="G6" s="2"/>
      <c r="H6" s="28"/>
      <c r="I6" s="2"/>
    </row>
    <row r="7" spans="1:9" ht="14.25" customHeight="1">
      <c r="A7" s="1"/>
      <c r="B7" s="3" t="s">
        <v>11</v>
      </c>
      <c r="C7" s="5" t="str">
        <f>RESUMEN!C8</f>
        <v>Fiesta Americana Hacienda San Antonio el Puente Resort &amp; Spa</v>
      </c>
      <c r="D7" s="1"/>
      <c r="E7" s="1"/>
      <c r="F7" s="29"/>
      <c r="G7" s="2"/>
      <c r="H7" s="28"/>
      <c r="I7" s="2"/>
    </row>
    <row r="8" spans="1:9" ht="14.25" customHeight="1">
      <c r="A8" s="1"/>
      <c r="B8" s="3" t="s">
        <v>12</v>
      </c>
      <c r="C8" s="5"/>
      <c r="D8" s="1"/>
      <c r="E8" s="1"/>
      <c r="F8" s="29"/>
      <c r="G8" s="2"/>
      <c r="H8" s="28"/>
      <c r="I8" s="2"/>
    </row>
    <row r="9" spans="1:9" ht="14.25" customHeight="1">
      <c r="A9" s="1"/>
      <c r="B9" s="3" t="s">
        <v>13</v>
      </c>
      <c r="C9" s="5" t="str">
        <f>RESUMEN!C10</f>
        <v>Jorge Jure</v>
      </c>
      <c r="D9" s="6" t="s">
        <v>47</v>
      </c>
      <c r="E9" s="7">
        <f ca="1">TODAY()</f>
        <v>46266</v>
      </c>
      <c r="F9" s="29"/>
      <c r="G9" s="2"/>
      <c r="H9" s="28"/>
      <c r="I9" s="2"/>
    </row>
    <row r="10" spans="1:9" ht="15" customHeight="1">
      <c r="A10" s="1"/>
      <c r="B10" s="3" t="s">
        <v>15</v>
      </c>
      <c r="C10" s="5" t="str">
        <f>RESUMEN!C11</f>
        <v xml:space="preserve">Cinthya Figueroa </v>
      </c>
      <c r="D10" s="1"/>
      <c r="E10" s="1"/>
      <c r="F10" s="30"/>
      <c r="G10" s="2"/>
      <c r="H10" s="2"/>
      <c r="I10" s="2"/>
    </row>
    <row r="11" spans="1:9" ht="14.25" customHeight="1">
      <c r="A11" s="1"/>
      <c r="B11" s="3" t="s">
        <v>16</v>
      </c>
      <c r="C11" s="5" t="str">
        <f>RESUMEN!C12</f>
        <v xml:space="preserve">Leticia Contador </v>
      </c>
      <c r="D11" s="1"/>
      <c r="E11" s="1"/>
      <c r="F11" s="2"/>
      <c r="G11" s="2"/>
      <c r="H11" s="2"/>
      <c r="I11" s="2"/>
    </row>
    <row r="12" spans="1:9" ht="13.5" customHeight="1">
      <c r="A12" s="31"/>
      <c r="B12" s="32"/>
      <c r="C12" s="33"/>
      <c r="D12" s="34"/>
      <c r="E12" s="30"/>
      <c r="F12" s="2"/>
      <c r="G12" s="2"/>
      <c r="H12" s="2"/>
      <c r="I12" s="2"/>
    </row>
    <row r="13" spans="1:9" ht="13.5" customHeight="1">
      <c r="A13" s="556" t="s">
        <v>50</v>
      </c>
      <c r="B13" s="556" t="s">
        <v>51</v>
      </c>
      <c r="C13" s="35" t="s">
        <v>52</v>
      </c>
      <c r="D13" s="35" t="s">
        <v>50</v>
      </c>
      <c r="E13" s="35" t="s">
        <v>50</v>
      </c>
      <c r="F13" s="35" t="s">
        <v>53</v>
      </c>
      <c r="G13" s="36">
        <v>0.15</v>
      </c>
      <c r="H13" s="37" t="s">
        <v>33</v>
      </c>
      <c r="I13" s="552" t="s">
        <v>54</v>
      </c>
    </row>
    <row r="14" spans="1:9" ht="13.5" customHeight="1">
      <c r="A14" s="596"/>
      <c r="B14" s="596"/>
      <c r="C14" s="38" t="s">
        <v>55</v>
      </c>
      <c r="D14" s="38" t="s">
        <v>56</v>
      </c>
      <c r="E14" s="38" t="s">
        <v>57</v>
      </c>
      <c r="F14" s="38" t="s">
        <v>58</v>
      </c>
      <c r="G14" s="38" t="s">
        <v>59</v>
      </c>
      <c r="H14" s="38" t="s">
        <v>60</v>
      </c>
      <c r="I14" s="597"/>
    </row>
    <row r="15" spans="1:9" ht="13.5" customHeight="1">
      <c r="A15" s="136"/>
      <c r="B15" s="136"/>
      <c r="C15" s="40"/>
      <c r="D15" s="40"/>
      <c r="E15" s="40"/>
      <c r="F15" s="40"/>
      <c r="G15" s="41"/>
      <c r="H15" s="41"/>
      <c r="I15" s="137"/>
    </row>
    <row r="16" spans="1:9" ht="13.5" customHeight="1">
      <c r="A16" s="138"/>
      <c r="B16" s="42" t="s">
        <v>25</v>
      </c>
      <c r="C16" s="43"/>
      <c r="D16" s="43"/>
      <c r="E16" s="43"/>
      <c r="F16" s="43"/>
      <c r="G16" s="43"/>
      <c r="H16" s="43"/>
      <c r="I16" s="43"/>
    </row>
    <row r="17" spans="2:9" ht="12.75" customHeight="1">
      <c r="B17" s="44"/>
      <c r="C17" s="45"/>
      <c r="D17" s="46"/>
      <c r="E17" s="46"/>
      <c r="F17" s="47">
        <f t="shared" ref="F17:F21" si="0">D17*E17*C17</f>
        <v>0</v>
      </c>
      <c r="G17" s="47">
        <f t="shared" ref="G17:G21" si="1">F17*(0/100)</f>
        <v>0</v>
      </c>
      <c r="H17" s="47">
        <f t="shared" ref="H17:H21" si="2">F17*(3/100)</f>
        <v>0</v>
      </c>
      <c r="I17" s="47">
        <f t="shared" ref="I17:I21" si="3">SUM(F17:H17)</f>
        <v>0</v>
      </c>
    </row>
    <row r="18" spans="2:9" ht="13.5" customHeight="1">
      <c r="B18" s="44"/>
      <c r="C18" s="45"/>
      <c r="D18" s="46"/>
      <c r="E18" s="46"/>
      <c r="F18" s="47">
        <f t="shared" si="0"/>
        <v>0</v>
      </c>
      <c r="G18" s="47">
        <f t="shared" si="1"/>
        <v>0</v>
      </c>
      <c r="H18" s="47">
        <f t="shared" si="2"/>
        <v>0</v>
      </c>
      <c r="I18" s="47">
        <f t="shared" si="3"/>
        <v>0</v>
      </c>
    </row>
    <row r="19" spans="2:9" ht="13.5" customHeight="1">
      <c r="B19" s="44"/>
      <c r="C19" s="45"/>
      <c r="D19" s="46"/>
      <c r="E19" s="46"/>
      <c r="F19" s="47">
        <f t="shared" si="0"/>
        <v>0</v>
      </c>
      <c r="G19" s="47">
        <f t="shared" si="1"/>
        <v>0</v>
      </c>
      <c r="H19" s="47">
        <f t="shared" si="2"/>
        <v>0</v>
      </c>
      <c r="I19" s="47">
        <f t="shared" si="3"/>
        <v>0</v>
      </c>
    </row>
    <row r="20" spans="2:9" ht="13.5" customHeight="1">
      <c r="B20" s="44"/>
      <c r="C20" s="45"/>
      <c r="D20" s="46"/>
      <c r="E20" s="46"/>
      <c r="F20" s="47">
        <f t="shared" si="0"/>
        <v>0</v>
      </c>
      <c r="G20" s="47">
        <f t="shared" si="1"/>
        <v>0</v>
      </c>
      <c r="H20" s="47">
        <f t="shared" si="2"/>
        <v>0</v>
      </c>
      <c r="I20" s="47">
        <f t="shared" si="3"/>
        <v>0</v>
      </c>
    </row>
    <row r="21" spans="2:9" ht="13.5" customHeight="1">
      <c r="B21" s="44"/>
      <c r="C21" s="45"/>
      <c r="D21" s="46"/>
      <c r="E21" s="46"/>
      <c r="F21" s="47">
        <f t="shared" si="0"/>
        <v>0</v>
      </c>
      <c r="G21" s="47">
        <f t="shared" si="1"/>
        <v>0</v>
      </c>
      <c r="H21" s="47">
        <f t="shared" si="2"/>
        <v>0</v>
      </c>
      <c r="I21" s="47">
        <f t="shared" si="3"/>
        <v>0</v>
      </c>
    </row>
    <row r="22" spans="2:9" ht="13.5" customHeight="1">
      <c r="B22" s="48" t="s">
        <v>67</v>
      </c>
      <c r="C22" s="39"/>
      <c r="D22" s="29"/>
      <c r="E22" s="29"/>
      <c r="F22" s="49">
        <f t="shared" ref="F22:I22" si="4">SUM(F17:F21)</f>
        <v>0</v>
      </c>
      <c r="G22" s="49">
        <f t="shared" si="4"/>
        <v>0</v>
      </c>
      <c r="H22" s="49">
        <f t="shared" si="4"/>
        <v>0</v>
      </c>
      <c r="I22" s="49">
        <f t="shared" si="4"/>
        <v>0</v>
      </c>
    </row>
    <row r="23" spans="2:9" ht="13.5" customHeight="1">
      <c r="B23" s="2"/>
      <c r="C23" s="39"/>
      <c r="D23" s="29"/>
      <c r="E23" s="29"/>
      <c r="F23" s="39"/>
      <c r="G23" s="39"/>
      <c r="H23" s="39"/>
      <c r="I23" s="39"/>
    </row>
    <row r="24" spans="2:9" ht="13.5" customHeight="1">
      <c r="B24" s="139" t="s">
        <v>26</v>
      </c>
      <c r="C24" s="43"/>
      <c r="D24" s="43"/>
      <c r="E24" s="43"/>
      <c r="F24" s="43"/>
      <c r="G24" s="43"/>
      <c r="H24" s="43"/>
      <c r="I24" s="43"/>
    </row>
    <row r="25" spans="2:9" ht="13.5" customHeight="1">
      <c r="B25" s="44"/>
      <c r="C25" s="50"/>
      <c r="D25" s="46"/>
      <c r="E25" s="46"/>
      <c r="F25" s="47">
        <f t="shared" ref="F25:F29" si="5">C25*D25*E25</f>
        <v>0</v>
      </c>
      <c r="G25" s="47">
        <f t="shared" ref="G25:G29" si="6">F25*(15/100)</f>
        <v>0</v>
      </c>
      <c r="H25" s="47"/>
      <c r="I25" s="47">
        <f t="shared" ref="I25:I29" si="7">SUM(F25:H25)</f>
        <v>0</v>
      </c>
    </row>
    <row r="26" spans="2:9" ht="13.5" customHeight="1">
      <c r="B26" s="44"/>
      <c r="C26" s="50"/>
      <c r="D26" s="46"/>
      <c r="E26" s="46"/>
      <c r="F26" s="47">
        <f t="shared" si="5"/>
        <v>0</v>
      </c>
      <c r="G26" s="47">
        <f t="shared" si="6"/>
        <v>0</v>
      </c>
      <c r="H26" s="47"/>
      <c r="I26" s="47">
        <f t="shared" si="7"/>
        <v>0</v>
      </c>
    </row>
    <row r="27" spans="2:9" ht="13.5" customHeight="1">
      <c r="B27" s="44"/>
      <c r="C27" s="50"/>
      <c r="D27" s="46"/>
      <c r="E27" s="46"/>
      <c r="F27" s="47">
        <f t="shared" si="5"/>
        <v>0</v>
      </c>
      <c r="G27" s="47">
        <f t="shared" si="6"/>
        <v>0</v>
      </c>
      <c r="H27" s="47"/>
      <c r="I27" s="47">
        <f t="shared" si="7"/>
        <v>0</v>
      </c>
    </row>
    <row r="28" spans="2:9" ht="13.5" customHeight="1">
      <c r="B28" s="44"/>
      <c r="C28" s="50"/>
      <c r="D28" s="46"/>
      <c r="E28" s="46"/>
      <c r="F28" s="47">
        <f t="shared" si="5"/>
        <v>0</v>
      </c>
      <c r="G28" s="47">
        <f t="shared" si="6"/>
        <v>0</v>
      </c>
      <c r="H28" s="47"/>
      <c r="I28" s="47">
        <f t="shared" si="7"/>
        <v>0</v>
      </c>
    </row>
    <row r="29" spans="2:9" ht="13.5" customHeight="1">
      <c r="B29" s="44"/>
      <c r="C29" s="50"/>
      <c r="D29" s="46"/>
      <c r="E29" s="46"/>
      <c r="F29" s="47">
        <f t="shared" si="5"/>
        <v>0</v>
      </c>
      <c r="G29" s="47">
        <f t="shared" si="6"/>
        <v>0</v>
      </c>
      <c r="H29" s="47"/>
      <c r="I29" s="47">
        <f t="shared" si="7"/>
        <v>0</v>
      </c>
    </row>
    <row r="30" spans="2:9" ht="13.5" customHeight="1">
      <c r="B30" s="51" t="s">
        <v>67</v>
      </c>
      <c r="C30" s="39"/>
      <c r="D30" s="29"/>
      <c r="E30" s="29"/>
      <c r="F30" s="49">
        <f t="shared" ref="F30:I30" si="8">SUM(F25:F29)</f>
        <v>0</v>
      </c>
      <c r="G30" s="49">
        <f t="shared" si="8"/>
        <v>0</v>
      </c>
      <c r="H30" s="49">
        <f t="shared" si="8"/>
        <v>0</v>
      </c>
      <c r="I30" s="49">
        <f t="shared" si="8"/>
        <v>0</v>
      </c>
    </row>
    <row r="31" spans="2:9" ht="13.5" customHeight="1">
      <c r="B31" s="2"/>
      <c r="C31" s="39"/>
      <c r="D31" s="29"/>
      <c r="E31" s="29"/>
      <c r="F31" s="39"/>
      <c r="G31" s="39"/>
      <c r="H31" s="39"/>
      <c r="I31" s="39"/>
    </row>
    <row r="32" spans="2:9" ht="13.5" customHeight="1">
      <c r="B32" s="42" t="s">
        <v>93</v>
      </c>
      <c r="C32" s="52"/>
      <c r="D32" s="43"/>
      <c r="E32" s="43"/>
      <c r="F32" s="43"/>
      <c r="G32" s="43"/>
      <c r="H32" s="43"/>
      <c r="I32" s="43"/>
    </row>
    <row r="33" spans="2:9" ht="13.5" customHeight="1">
      <c r="B33" s="44"/>
      <c r="C33" s="50"/>
      <c r="D33" s="46"/>
      <c r="E33" s="46"/>
      <c r="F33" s="47">
        <f t="shared" ref="F33:F37" si="9">C33*D33*E33</f>
        <v>0</v>
      </c>
      <c r="G33" s="47"/>
      <c r="H33" s="47"/>
      <c r="I33" s="47">
        <f t="shared" ref="I33:I37" si="10">SUM(F33:H33)</f>
        <v>0</v>
      </c>
    </row>
    <row r="34" spans="2:9" ht="13.5" customHeight="1">
      <c r="B34" s="44"/>
      <c r="C34" s="50"/>
      <c r="D34" s="46"/>
      <c r="E34" s="46"/>
      <c r="F34" s="47">
        <f t="shared" si="9"/>
        <v>0</v>
      </c>
      <c r="G34" s="47"/>
      <c r="H34" s="47"/>
      <c r="I34" s="47">
        <f t="shared" si="10"/>
        <v>0</v>
      </c>
    </row>
    <row r="35" spans="2:9" ht="13.5" customHeight="1">
      <c r="B35" s="44"/>
      <c r="C35" s="50"/>
      <c r="D35" s="46"/>
      <c r="E35" s="46"/>
      <c r="F35" s="47">
        <f t="shared" si="9"/>
        <v>0</v>
      </c>
      <c r="G35" s="47"/>
      <c r="H35" s="47"/>
      <c r="I35" s="47">
        <f t="shared" si="10"/>
        <v>0</v>
      </c>
    </row>
    <row r="36" spans="2:9" ht="13.5" customHeight="1">
      <c r="B36" s="44"/>
      <c r="C36" s="50"/>
      <c r="D36" s="46"/>
      <c r="E36" s="46"/>
      <c r="F36" s="47">
        <f t="shared" si="9"/>
        <v>0</v>
      </c>
      <c r="G36" s="47"/>
      <c r="H36" s="47"/>
      <c r="I36" s="47">
        <f t="shared" si="10"/>
        <v>0</v>
      </c>
    </row>
    <row r="37" spans="2:9" ht="13.5" customHeight="1">
      <c r="B37" s="44"/>
      <c r="C37" s="50"/>
      <c r="D37" s="46"/>
      <c r="E37" s="46"/>
      <c r="F37" s="47">
        <f t="shared" si="9"/>
        <v>0</v>
      </c>
      <c r="G37" s="47"/>
      <c r="H37" s="47"/>
      <c r="I37" s="47">
        <f t="shared" si="10"/>
        <v>0</v>
      </c>
    </row>
    <row r="38" spans="2:9" ht="13.5" customHeight="1">
      <c r="B38" s="48" t="s">
        <v>67</v>
      </c>
      <c r="C38" s="39"/>
      <c r="D38" s="29"/>
      <c r="E38" s="29"/>
      <c r="F38" s="49">
        <f t="shared" ref="F38:I38" si="11">SUM(F33:F37)</f>
        <v>0</v>
      </c>
      <c r="G38" s="49">
        <f t="shared" si="11"/>
        <v>0</v>
      </c>
      <c r="H38" s="49">
        <f t="shared" si="11"/>
        <v>0</v>
      </c>
      <c r="I38" s="49">
        <f t="shared" si="11"/>
        <v>0</v>
      </c>
    </row>
    <row r="39" spans="2:9" ht="13.5" customHeight="1">
      <c r="B39" s="2"/>
      <c r="C39" s="39"/>
      <c r="D39" s="29"/>
      <c r="E39" s="29"/>
      <c r="F39" s="39"/>
      <c r="G39" s="39"/>
      <c r="H39" s="39"/>
      <c r="I39" s="39"/>
    </row>
    <row r="40" spans="2:9" ht="13.5" customHeight="1">
      <c r="B40" s="139" t="s">
        <v>28</v>
      </c>
      <c r="C40" s="60"/>
      <c r="D40" s="138"/>
      <c r="E40" s="138"/>
      <c r="F40" s="138"/>
      <c r="G40" s="138"/>
      <c r="H40" s="138"/>
      <c r="I40" s="138"/>
    </row>
    <row r="41" spans="2:9" ht="13.5" customHeight="1">
      <c r="B41" s="53"/>
      <c r="C41" s="50"/>
      <c r="D41" s="46"/>
      <c r="E41" s="46"/>
      <c r="F41" s="47">
        <f t="shared" ref="F41:F45" si="12">C41*D41*E41</f>
        <v>0</v>
      </c>
      <c r="G41" s="47"/>
      <c r="H41" s="47"/>
      <c r="I41" s="47">
        <f t="shared" ref="I41:I45" si="13">SUM(F41:H41)</f>
        <v>0</v>
      </c>
    </row>
    <row r="42" spans="2:9" ht="13.5" customHeight="1">
      <c r="B42" s="53"/>
      <c r="C42" s="50"/>
      <c r="D42" s="46"/>
      <c r="E42" s="46"/>
      <c r="F42" s="47">
        <f t="shared" si="12"/>
        <v>0</v>
      </c>
      <c r="G42" s="47"/>
      <c r="H42" s="47"/>
      <c r="I42" s="47">
        <f t="shared" si="13"/>
        <v>0</v>
      </c>
    </row>
    <row r="43" spans="2:9" ht="13.5" customHeight="1">
      <c r="B43" s="53"/>
      <c r="C43" s="50"/>
      <c r="D43" s="46"/>
      <c r="E43" s="46"/>
      <c r="F43" s="47">
        <f t="shared" si="12"/>
        <v>0</v>
      </c>
      <c r="G43" s="47"/>
      <c r="H43" s="47"/>
      <c r="I43" s="47">
        <f t="shared" si="13"/>
        <v>0</v>
      </c>
    </row>
    <row r="44" spans="2:9" ht="13.5" customHeight="1">
      <c r="B44" s="53"/>
      <c r="C44" s="50"/>
      <c r="D44" s="46"/>
      <c r="E44" s="46"/>
      <c r="F44" s="47">
        <f t="shared" si="12"/>
        <v>0</v>
      </c>
      <c r="G44" s="47"/>
      <c r="H44" s="47"/>
      <c r="I44" s="47">
        <f t="shared" si="13"/>
        <v>0</v>
      </c>
    </row>
    <row r="45" spans="2:9" ht="13.5" customHeight="1">
      <c r="B45" s="53"/>
      <c r="C45" s="50"/>
      <c r="D45" s="46"/>
      <c r="E45" s="46"/>
      <c r="F45" s="47">
        <f t="shared" si="12"/>
        <v>0</v>
      </c>
      <c r="G45" s="47"/>
      <c r="H45" s="47"/>
      <c r="I45" s="47">
        <f t="shared" si="13"/>
        <v>0</v>
      </c>
    </row>
    <row r="46" spans="2:9" ht="13.5" customHeight="1">
      <c r="B46" s="51" t="s">
        <v>67</v>
      </c>
      <c r="C46" s="39"/>
      <c r="D46" s="29"/>
      <c r="E46" s="29"/>
      <c r="F46" s="54">
        <f t="shared" ref="F46:I46" si="14">SUM(F41:F45)</f>
        <v>0</v>
      </c>
      <c r="G46" s="54">
        <f t="shared" si="14"/>
        <v>0</v>
      </c>
      <c r="H46" s="54">
        <f t="shared" si="14"/>
        <v>0</v>
      </c>
      <c r="I46" s="54">
        <f t="shared" si="14"/>
        <v>0</v>
      </c>
    </row>
    <row r="47" spans="2:9" ht="13.5" customHeight="1">
      <c r="B47" s="2"/>
      <c r="C47" s="39"/>
      <c r="D47" s="29"/>
      <c r="E47" s="29"/>
      <c r="F47" s="39"/>
      <c r="G47" s="39"/>
      <c r="H47" s="39"/>
      <c r="I47" s="39"/>
    </row>
    <row r="48" spans="2:9" ht="13.5" customHeight="1">
      <c r="B48" s="140" t="s">
        <v>29</v>
      </c>
      <c r="C48" s="141"/>
      <c r="D48" s="142"/>
      <c r="E48" s="142"/>
      <c r="F48" s="142"/>
      <c r="G48" s="142"/>
      <c r="H48" s="142"/>
      <c r="I48" s="142"/>
    </row>
    <row r="49" spans="2:9" ht="13.5" customHeight="1">
      <c r="B49" s="55"/>
      <c r="C49" s="50"/>
      <c r="D49" s="46"/>
      <c r="E49" s="46"/>
      <c r="F49" s="47">
        <f t="shared" ref="F49:F53" si="15">C49*D49*E49</f>
        <v>0</v>
      </c>
      <c r="G49" s="47"/>
      <c r="H49" s="47"/>
      <c r="I49" s="47">
        <f t="shared" ref="I49:I53" si="16">SUM(F49:H49)</f>
        <v>0</v>
      </c>
    </row>
    <row r="50" spans="2:9" ht="13.5" customHeight="1">
      <c r="B50" s="55"/>
      <c r="C50" s="50"/>
      <c r="D50" s="46"/>
      <c r="E50" s="46"/>
      <c r="F50" s="47">
        <f t="shared" si="15"/>
        <v>0</v>
      </c>
      <c r="G50" s="47"/>
      <c r="H50" s="47"/>
      <c r="I50" s="47">
        <f t="shared" si="16"/>
        <v>0</v>
      </c>
    </row>
    <row r="51" spans="2:9" ht="13.5" customHeight="1">
      <c r="B51" s="55"/>
      <c r="C51" s="50"/>
      <c r="D51" s="46"/>
      <c r="E51" s="46"/>
      <c r="F51" s="47">
        <f t="shared" si="15"/>
        <v>0</v>
      </c>
      <c r="G51" s="47"/>
      <c r="H51" s="47"/>
      <c r="I51" s="47">
        <f t="shared" si="16"/>
        <v>0</v>
      </c>
    </row>
    <row r="52" spans="2:9" ht="13.5" customHeight="1">
      <c r="B52" s="55"/>
      <c r="C52" s="50"/>
      <c r="D52" s="46"/>
      <c r="E52" s="46"/>
      <c r="F52" s="47">
        <f t="shared" si="15"/>
        <v>0</v>
      </c>
      <c r="G52" s="47"/>
      <c r="H52" s="47"/>
      <c r="I52" s="47">
        <f t="shared" si="16"/>
        <v>0</v>
      </c>
    </row>
    <row r="53" spans="2:9" ht="13.5" customHeight="1">
      <c r="B53" s="55"/>
      <c r="C53" s="50"/>
      <c r="D53" s="46"/>
      <c r="E53" s="46"/>
      <c r="F53" s="47">
        <f t="shared" si="15"/>
        <v>0</v>
      </c>
      <c r="G53" s="47"/>
      <c r="H53" s="47"/>
      <c r="I53" s="47">
        <f t="shared" si="16"/>
        <v>0</v>
      </c>
    </row>
    <row r="54" spans="2:9" ht="13.5" customHeight="1">
      <c r="B54" s="56" t="s">
        <v>67</v>
      </c>
      <c r="C54" s="39"/>
      <c r="D54" s="29"/>
      <c r="E54" s="29"/>
      <c r="F54" s="57">
        <f t="shared" ref="F54:I54" si="17">SUM(F49:F53)</f>
        <v>0</v>
      </c>
      <c r="G54" s="57">
        <f t="shared" si="17"/>
        <v>0</v>
      </c>
      <c r="H54" s="57">
        <f t="shared" si="17"/>
        <v>0</v>
      </c>
      <c r="I54" s="57">
        <f t="shared" si="17"/>
        <v>0</v>
      </c>
    </row>
    <row r="55" spans="2:9" ht="13.5" customHeight="1">
      <c r="B55" s="39"/>
      <c r="C55" s="39"/>
      <c r="D55" s="29"/>
      <c r="E55" s="29"/>
      <c r="F55" s="58"/>
      <c r="G55" s="58"/>
      <c r="H55" s="58"/>
      <c r="I55" s="58"/>
    </row>
    <row r="56" spans="2:9" ht="13.5" customHeight="1">
      <c r="B56" s="140" t="s">
        <v>30</v>
      </c>
      <c r="C56" s="141"/>
      <c r="D56" s="142"/>
      <c r="E56" s="142"/>
      <c r="F56" s="142"/>
      <c r="G56" s="142"/>
      <c r="H56" s="142"/>
      <c r="I56" s="142"/>
    </row>
    <row r="57" spans="2:9" ht="13.5" customHeight="1">
      <c r="B57" s="55"/>
      <c r="C57" s="50"/>
      <c r="D57" s="46"/>
      <c r="E57" s="46"/>
      <c r="F57" s="47">
        <f t="shared" ref="F57:F61" si="18">C57*D57*E57</f>
        <v>0</v>
      </c>
      <c r="G57" s="47"/>
      <c r="H57" s="47"/>
      <c r="I57" s="47">
        <f t="shared" ref="I57:I61" si="19">SUM(F57:H57)</f>
        <v>0</v>
      </c>
    </row>
    <row r="58" spans="2:9" ht="13.5" customHeight="1">
      <c r="B58" s="55"/>
      <c r="C58" s="50"/>
      <c r="D58" s="46"/>
      <c r="E58" s="46"/>
      <c r="F58" s="47">
        <f t="shared" si="18"/>
        <v>0</v>
      </c>
      <c r="G58" s="47"/>
      <c r="H58" s="47"/>
      <c r="I58" s="47">
        <f t="shared" si="19"/>
        <v>0</v>
      </c>
    </row>
    <row r="59" spans="2:9" ht="13.5" customHeight="1">
      <c r="B59" s="55"/>
      <c r="C59" s="50"/>
      <c r="D59" s="46"/>
      <c r="E59" s="46"/>
      <c r="F59" s="47">
        <f t="shared" si="18"/>
        <v>0</v>
      </c>
      <c r="G59" s="47"/>
      <c r="H59" s="47"/>
      <c r="I59" s="47">
        <f t="shared" si="19"/>
        <v>0</v>
      </c>
    </row>
    <row r="60" spans="2:9" ht="13.5" customHeight="1">
      <c r="B60" s="55"/>
      <c r="C60" s="50"/>
      <c r="D60" s="46"/>
      <c r="E60" s="46"/>
      <c r="F60" s="47">
        <f t="shared" si="18"/>
        <v>0</v>
      </c>
      <c r="G60" s="47"/>
      <c r="H60" s="47"/>
      <c r="I60" s="47">
        <f t="shared" si="19"/>
        <v>0</v>
      </c>
    </row>
    <row r="61" spans="2:9" ht="13.5" customHeight="1">
      <c r="B61" s="55"/>
      <c r="C61" s="50"/>
      <c r="D61" s="46"/>
      <c r="E61" s="46"/>
      <c r="F61" s="47">
        <f t="shared" si="18"/>
        <v>0</v>
      </c>
      <c r="G61" s="47"/>
      <c r="H61" s="47"/>
      <c r="I61" s="47">
        <f t="shared" si="19"/>
        <v>0</v>
      </c>
    </row>
    <row r="62" spans="2:9" ht="13.5" customHeight="1">
      <c r="B62" s="56" t="s">
        <v>67</v>
      </c>
      <c r="C62" s="39"/>
      <c r="D62" s="29"/>
      <c r="E62" s="29"/>
      <c r="F62" s="57">
        <f t="shared" ref="F62:I62" si="20">SUM(F57:F61)</f>
        <v>0</v>
      </c>
      <c r="G62" s="57">
        <f t="shared" si="20"/>
        <v>0</v>
      </c>
      <c r="H62" s="57">
        <f t="shared" si="20"/>
        <v>0</v>
      </c>
      <c r="I62" s="57">
        <f t="shared" si="20"/>
        <v>0</v>
      </c>
    </row>
    <row r="63" spans="2:9" ht="13.5" customHeight="1">
      <c r="B63" s="39"/>
      <c r="C63" s="39"/>
      <c r="D63" s="29"/>
      <c r="E63" s="29"/>
      <c r="F63" s="59"/>
      <c r="G63" s="59"/>
      <c r="H63" s="59"/>
      <c r="I63" s="59"/>
    </row>
    <row r="64" spans="2:9" ht="13.5" customHeight="1">
      <c r="B64" s="140" t="s">
        <v>100</v>
      </c>
      <c r="C64" s="141"/>
      <c r="D64" s="142"/>
      <c r="E64" s="142"/>
      <c r="F64" s="142"/>
      <c r="G64" s="142"/>
      <c r="H64" s="142"/>
      <c r="I64" s="142"/>
    </row>
    <row r="65" spans="2:9" ht="13.5" customHeight="1">
      <c r="B65" s="55"/>
      <c r="C65" s="50"/>
      <c r="D65" s="46"/>
      <c r="E65" s="46"/>
      <c r="F65" s="47">
        <f t="shared" ref="F65:F69" si="21">C65*D65*E65</f>
        <v>0</v>
      </c>
      <c r="G65" s="47"/>
      <c r="H65" s="47"/>
      <c r="I65" s="47">
        <f t="shared" ref="I65:I69" si="22">SUM(F65:H65)</f>
        <v>0</v>
      </c>
    </row>
    <row r="66" spans="2:9" ht="13.5" customHeight="1">
      <c r="B66" s="55"/>
      <c r="C66" s="50"/>
      <c r="D66" s="46"/>
      <c r="E66" s="46"/>
      <c r="F66" s="47">
        <f t="shared" si="21"/>
        <v>0</v>
      </c>
      <c r="G66" s="47"/>
      <c r="H66" s="47"/>
      <c r="I66" s="47">
        <f t="shared" si="22"/>
        <v>0</v>
      </c>
    </row>
    <row r="67" spans="2:9" ht="13.5" customHeight="1">
      <c r="B67" s="55"/>
      <c r="C67" s="50"/>
      <c r="D67" s="46"/>
      <c r="E67" s="46"/>
      <c r="F67" s="47">
        <f t="shared" si="21"/>
        <v>0</v>
      </c>
      <c r="G67" s="47"/>
      <c r="H67" s="47"/>
      <c r="I67" s="47">
        <f t="shared" si="22"/>
        <v>0</v>
      </c>
    </row>
    <row r="68" spans="2:9" ht="13.5" customHeight="1">
      <c r="B68" s="55"/>
      <c r="C68" s="50"/>
      <c r="D68" s="46"/>
      <c r="E68" s="46"/>
      <c r="F68" s="47">
        <f t="shared" si="21"/>
        <v>0</v>
      </c>
      <c r="G68" s="47"/>
      <c r="H68" s="47"/>
      <c r="I68" s="47">
        <f t="shared" si="22"/>
        <v>0</v>
      </c>
    </row>
    <row r="69" spans="2:9" ht="13.5" customHeight="1">
      <c r="B69" s="55"/>
      <c r="C69" s="50"/>
      <c r="D69" s="46"/>
      <c r="E69" s="46"/>
      <c r="F69" s="47">
        <f t="shared" si="21"/>
        <v>0</v>
      </c>
      <c r="G69" s="47"/>
      <c r="H69" s="47"/>
      <c r="I69" s="47">
        <f t="shared" si="22"/>
        <v>0</v>
      </c>
    </row>
    <row r="70" spans="2:9" ht="13.5" customHeight="1">
      <c r="B70" s="56" t="s">
        <v>67</v>
      </c>
      <c r="C70" s="39"/>
      <c r="D70" s="29"/>
      <c r="E70" s="29"/>
      <c r="F70" s="57">
        <f t="shared" ref="F70:I70" si="23">SUM(F65:F69)</f>
        <v>0</v>
      </c>
      <c r="G70" s="57">
        <f t="shared" si="23"/>
        <v>0</v>
      </c>
      <c r="H70" s="57">
        <f t="shared" si="23"/>
        <v>0</v>
      </c>
      <c r="I70" s="57">
        <f t="shared" si="23"/>
        <v>0</v>
      </c>
    </row>
    <row r="71" spans="2:9" ht="13.5" customHeight="1">
      <c r="B71" s="39"/>
      <c r="C71" s="39"/>
      <c r="D71" s="29"/>
      <c r="E71" s="29"/>
      <c r="F71" s="58"/>
      <c r="G71" s="58"/>
      <c r="H71" s="58"/>
      <c r="I71" s="58"/>
    </row>
    <row r="72" spans="2:9" ht="13.5" customHeight="1">
      <c r="B72" s="140" t="s">
        <v>32</v>
      </c>
      <c r="C72" s="141"/>
      <c r="D72" s="142"/>
      <c r="E72" s="142"/>
      <c r="F72" s="142"/>
      <c r="G72" s="142"/>
      <c r="H72" s="142"/>
      <c r="I72" s="142"/>
    </row>
    <row r="73" spans="2:9" ht="13.5" customHeight="1">
      <c r="B73" s="55"/>
      <c r="C73" s="50"/>
      <c r="D73" s="46"/>
      <c r="E73" s="46"/>
      <c r="F73" s="47">
        <f t="shared" ref="F73:F77" si="24">C73*D73*E73</f>
        <v>0</v>
      </c>
      <c r="G73" s="47"/>
      <c r="H73" s="47"/>
      <c r="I73" s="47">
        <f t="shared" ref="I73:I77" si="25">SUM(F73:H73)</f>
        <v>0</v>
      </c>
    </row>
    <row r="74" spans="2:9" ht="13.5" customHeight="1">
      <c r="B74" s="55"/>
      <c r="C74" s="50"/>
      <c r="D74" s="46"/>
      <c r="E74" s="46"/>
      <c r="F74" s="47">
        <f t="shared" si="24"/>
        <v>0</v>
      </c>
      <c r="G74" s="47"/>
      <c r="H74" s="47"/>
      <c r="I74" s="47">
        <f t="shared" si="25"/>
        <v>0</v>
      </c>
    </row>
    <row r="75" spans="2:9" ht="13.5" customHeight="1">
      <c r="B75" s="55"/>
      <c r="C75" s="50"/>
      <c r="D75" s="46"/>
      <c r="E75" s="46"/>
      <c r="F75" s="47">
        <f t="shared" si="24"/>
        <v>0</v>
      </c>
      <c r="G75" s="47"/>
      <c r="H75" s="47"/>
      <c r="I75" s="47">
        <f t="shared" si="25"/>
        <v>0</v>
      </c>
    </row>
    <row r="76" spans="2:9" ht="13.5" customHeight="1">
      <c r="B76" s="55"/>
      <c r="C76" s="50"/>
      <c r="D76" s="46"/>
      <c r="E76" s="46"/>
      <c r="F76" s="47">
        <f t="shared" si="24"/>
        <v>0</v>
      </c>
      <c r="G76" s="47"/>
      <c r="H76" s="47"/>
      <c r="I76" s="47">
        <f t="shared" si="25"/>
        <v>0</v>
      </c>
    </row>
    <row r="77" spans="2:9" ht="13.5" customHeight="1">
      <c r="B77" s="55"/>
      <c r="C77" s="50"/>
      <c r="D77" s="46"/>
      <c r="E77" s="46"/>
      <c r="F77" s="47">
        <f t="shared" si="24"/>
        <v>0</v>
      </c>
      <c r="G77" s="47"/>
      <c r="H77" s="47"/>
      <c r="I77" s="47">
        <f t="shared" si="25"/>
        <v>0</v>
      </c>
    </row>
    <row r="78" spans="2:9" ht="13.5" customHeight="1">
      <c r="B78" s="56" t="s">
        <v>67</v>
      </c>
      <c r="C78" s="39"/>
      <c r="D78" s="29"/>
      <c r="E78" s="29"/>
      <c r="F78" s="57">
        <f t="shared" ref="F78:I78" si="26">SUM(F73:F77)</f>
        <v>0</v>
      </c>
      <c r="G78" s="57">
        <f t="shared" si="26"/>
        <v>0</v>
      </c>
      <c r="H78" s="57">
        <f t="shared" si="26"/>
        <v>0</v>
      </c>
      <c r="I78" s="57">
        <f t="shared" si="26"/>
        <v>0</v>
      </c>
    </row>
    <row r="79" spans="2:9" ht="13.5" customHeight="1">
      <c r="B79" s="39"/>
      <c r="C79" s="39"/>
      <c r="D79" s="29"/>
      <c r="E79" s="29"/>
      <c r="F79" s="58"/>
      <c r="G79" s="58"/>
      <c r="H79" s="58"/>
      <c r="I79" s="58"/>
    </row>
    <row r="80" spans="2:9" ht="13.5" customHeight="1">
      <c r="B80" s="139" t="s">
        <v>33</v>
      </c>
      <c r="C80" s="60"/>
      <c r="D80" s="138"/>
      <c r="E80" s="138"/>
      <c r="F80" s="138"/>
      <c r="G80" s="138"/>
      <c r="H80" s="138"/>
      <c r="I80" s="138"/>
    </row>
    <row r="81" spans="2:9" ht="13.5" customHeight="1">
      <c r="B81" s="44"/>
      <c r="C81" s="50"/>
      <c r="D81" s="46"/>
      <c r="E81" s="46"/>
      <c r="F81" s="47">
        <f t="shared" ref="F81:F85" si="27">C81*D81*E81</f>
        <v>0</v>
      </c>
      <c r="G81" s="47"/>
      <c r="H81" s="47"/>
      <c r="I81" s="47">
        <f t="shared" ref="I81:I85" si="28">SUM(F81:H81)</f>
        <v>0</v>
      </c>
    </row>
    <row r="82" spans="2:9" ht="13.5" customHeight="1">
      <c r="B82" s="44"/>
      <c r="C82" s="50"/>
      <c r="D82" s="46"/>
      <c r="E82" s="46"/>
      <c r="F82" s="47">
        <f t="shared" si="27"/>
        <v>0</v>
      </c>
      <c r="G82" s="47"/>
      <c r="H82" s="47"/>
      <c r="I82" s="47">
        <f t="shared" si="28"/>
        <v>0</v>
      </c>
    </row>
    <row r="83" spans="2:9" ht="13.5" customHeight="1">
      <c r="B83" s="44"/>
      <c r="C83" s="50"/>
      <c r="D83" s="46"/>
      <c r="E83" s="46"/>
      <c r="F83" s="47">
        <f t="shared" si="27"/>
        <v>0</v>
      </c>
      <c r="G83" s="47"/>
      <c r="H83" s="47"/>
      <c r="I83" s="47">
        <f t="shared" si="28"/>
        <v>0</v>
      </c>
    </row>
    <row r="84" spans="2:9" ht="13.5" customHeight="1">
      <c r="B84" s="44"/>
      <c r="C84" s="50"/>
      <c r="D84" s="46"/>
      <c r="E84" s="46"/>
      <c r="F84" s="47">
        <f t="shared" si="27"/>
        <v>0</v>
      </c>
      <c r="G84" s="47"/>
      <c r="H84" s="47"/>
      <c r="I84" s="47">
        <f t="shared" si="28"/>
        <v>0</v>
      </c>
    </row>
    <row r="85" spans="2:9" ht="13.5" customHeight="1">
      <c r="B85" s="44"/>
      <c r="C85" s="50"/>
      <c r="D85" s="46"/>
      <c r="E85" s="46"/>
      <c r="F85" s="47">
        <f t="shared" si="27"/>
        <v>0</v>
      </c>
      <c r="G85" s="47"/>
      <c r="H85" s="47"/>
      <c r="I85" s="47">
        <f t="shared" si="28"/>
        <v>0</v>
      </c>
    </row>
    <row r="86" spans="2:9" ht="13.5" customHeight="1">
      <c r="B86" s="51" t="s">
        <v>67</v>
      </c>
      <c r="C86" s="39"/>
      <c r="D86" s="29"/>
      <c r="E86" s="29"/>
      <c r="F86" s="54">
        <f t="shared" ref="F86:I86" si="29">SUM(F81:F85)</f>
        <v>0</v>
      </c>
      <c r="G86" s="54">
        <f t="shared" si="29"/>
        <v>0</v>
      </c>
      <c r="H86" s="54">
        <f t="shared" si="29"/>
        <v>0</v>
      </c>
      <c r="I86" s="54">
        <f t="shared" si="29"/>
        <v>0</v>
      </c>
    </row>
    <row r="87" spans="2:9" ht="13.5" customHeight="1">
      <c r="B87" s="2"/>
      <c r="C87" s="39"/>
      <c r="D87" s="29"/>
      <c r="E87" s="29"/>
      <c r="F87" s="39"/>
      <c r="G87" s="39"/>
      <c r="H87" s="39"/>
      <c r="I87" s="39"/>
    </row>
    <row r="88" spans="2:9" ht="13.5" customHeight="1">
      <c r="B88" s="139" t="s">
        <v>34</v>
      </c>
      <c r="C88" s="60"/>
      <c r="D88" s="138"/>
      <c r="E88" s="138"/>
      <c r="F88" s="138"/>
      <c r="G88" s="138"/>
      <c r="H88" s="138"/>
      <c r="I88" s="138"/>
    </row>
    <row r="89" spans="2:9" ht="13.9">
      <c r="B89" s="44"/>
      <c r="C89" s="50"/>
      <c r="D89" s="46"/>
      <c r="E89" s="46"/>
      <c r="F89" s="47">
        <f t="shared" ref="F89:F93" si="30">C89*D89*E89</f>
        <v>0</v>
      </c>
      <c r="G89" s="47"/>
      <c r="H89" s="47"/>
      <c r="I89" s="47">
        <f t="shared" ref="I89:I93" si="31">SUM(F89:H89)</f>
        <v>0</v>
      </c>
    </row>
    <row r="90" spans="2:9" ht="13.5" customHeight="1">
      <c r="B90" s="44"/>
      <c r="C90" s="50"/>
      <c r="D90" s="46"/>
      <c r="E90" s="46"/>
      <c r="F90" s="47">
        <f t="shared" si="30"/>
        <v>0</v>
      </c>
      <c r="G90" s="47"/>
      <c r="H90" s="47"/>
      <c r="I90" s="47">
        <f t="shared" si="31"/>
        <v>0</v>
      </c>
    </row>
    <row r="91" spans="2:9" ht="13.5" customHeight="1">
      <c r="B91" s="44"/>
      <c r="C91" s="50"/>
      <c r="D91" s="46"/>
      <c r="E91" s="46"/>
      <c r="F91" s="47">
        <f t="shared" si="30"/>
        <v>0</v>
      </c>
      <c r="G91" s="47"/>
      <c r="H91" s="47"/>
      <c r="I91" s="47">
        <f t="shared" si="31"/>
        <v>0</v>
      </c>
    </row>
    <row r="92" spans="2:9" ht="13.5" customHeight="1">
      <c r="B92" s="44"/>
      <c r="C92" s="50"/>
      <c r="D92" s="46"/>
      <c r="E92" s="46"/>
      <c r="F92" s="47">
        <f t="shared" si="30"/>
        <v>0</v>
      </c>
      <c r="G92" s="47"/>
      <c r="H92" s="47"/>
      <c r="I92" s="47">
        <f t="shared" si="31"/>
        <v>0</v>
      </c>
    </row>
    <row r="93" spans="2:9" ht="13.5" customHeight="1">
      <c r="B93" s="44"/>
      <c r="C93" s="50"/>
      <c r="D93" s="46"/>
      <c r="E93" s="46"/>
      <c r="F93" s="47">
        <f t="shared" si="30"/>
        <v>0</v>
      </c>
      <c r="G93" s="47"/>
      <c r="H93" s="47"/>
      <c r="I93" s="47">
        <f t="shared" si="31"/>
        <v>0</v>
      </c>
    </row>
    <row r="94" spans="2:9" ht="13.5" customHeight="1">
      <c r="B94" s="51" t="s">
        <v>67</v>
      </c>
      <c r="C94" s="39"/>
      <c r="D94" s="29"/>
      <c r="E94" s="29"/>
      <c r="F94" s="54">
        <f t="shared" ref="F94:I94" si="32">SUM(F89:F93)</f>
        <v>0</v>
      </c>
      <c r="G94" s="54">
        <f t="shared" si="32"/>
        <v>0</v>
      </c>
      <c r="H94" s="54">
        <f t="shared" si="32"/>
        <v>0</v>
      </c>
      <c r="I94" s="54">
        <f t="shared" si="32"/>
        <v>0</v>
      </c>
    </row>
    <row r="95" spans="2:9" ht="13.5" customHeight="1">
      <c r="B95" s="2"/>
      <c r="C95" s="39"/>
      <c r="D95" s="29"/>
      <c r="E95" s="29"/>
      <c r="F95" s="39"/>
      <c r="G95" s="39"/>
      <c r="H95" s="39"/>
      <c r="I95" s="39"/>
    </row>
    <row r="96" spans="2:9" ht="13.5" customHeight="1">
      <c r="B96" s="139" t="s">
        <v>272</v>
      </c>
      <c r="C96" s="60"/>
      <c r="D96" s="138"/>
      <c r="E96" s="138"/>
      <c r="F96" s="138"/>
      <c r="G96" s="138"/>
      <c r="H96" s="138"/>
      <c r="I96" s="138"/>
    </row>
    <row r="97" spans="2:9" ht="13.5" customHeight="1">
      <c r="B97" s="44"/>
      <c r="C97" s="50"/>
      <c r="D97" s="46"/>
      <c r="E97" s="46"/>
      <c r="F97" s="47">
        <f t="shared" ref="F97:F101" si="33">C97*D97*E97</f>
        <v>0</v>
      </c>
      <c r="G97" s="47"/>
      <c r="H97" s="47"/>
      <c r="I97" s="47">
        <f t="shared" ref="I97:I101" si="34">SUM(F97:H97)</f>
        <v>0</v>
      </c>
    </row>
    <row r="98" spans="2:9" ht="13.5" customHeight="1">
      <c r="B98" s="44"/>
      <c r="C98" s="50"/>
      <c r="D98" s="46"/>
      <c r="E98" s="46"/>
      <c r="F98" s="47">
        <f t="shared" si="33"/>
        <v>0</v>
      </c>
      <c r="G98" s="47"/>
      <c r="H98" s="47"/>
      <c r="I98" s="47">
        <f t="shared" si="34"/>
        <v>0</v>
      </c>
    </row>
    <row r="99" spans="2:9" ht="13.5" customHeight="1">
      <c r="B99" s="44"/>
      <c r="C99" s="50"/>
      <c r="D99" s="46"/>
      <c r="E99" s="46"/>
      <c r="F99" s="47">
        <f t="shared" si="33"/>
        <v>0</v>
      </c>
      <c r="G99" s="47"/>
      <c r="H99" s="47"/>
      <c r="I99" s="47">
        <f t="shared" si="34"/>
        <v>0</v>
      </c>
    </row>
    <row r="100" spans="2:9" ht="13.5" customHeight="1">
      <c r="B100" s="44"/>
      <c r="C100" s="50"/>
      <c r="D100" s="46"/>
      <c r="E100" s="46"/>
      <c r="F100" s="47">
        <f t="shared" si="33"/>
        <v>0</v>
      </c>
      <c r="G100" s="47"/>
      <c r="H100" s="47"/>
      <c r="I100" s="47">
        <f t="shared" si="34"/>
        <v>0</v>
      </c>
    </row>
    <row r="101" spans="2:9" ht="13.5" customHeight="1">
      <c r="B101" s="44"/>
      <c r="C101" s="50"/>
      <c r="D101" s="46"/>
      <c r="E101" s="46"/>
      <c r="F101" s="47">
        <f t="shared" si="33"/>
        <v>0</v>
      </c>
      <c r="G101" s="47"/>
      <c r="H101" s="47"/>
      <c r="I101" s="47">
        <f t="shared" si="34"/>
        <v>0</v>
      </c>
    </row>
    <row r="102" spans="2:9" ht="13.5" customHeight="1">
      <c r="B102" s="51" t="s">
        <v>67</v>
      </c>
      <c r="C102" s="39"/>
      <c r="D102" s="29"/>
      <c r="E102" s="29"/>
      <c r="F102" s="54">
        <f t="shared" ref="F102:I102" si="35">SUM(F97:F101)</f>
        <v>0</v>
      </c>
      <c r="G102" s="54">
        <f t="shared" si="35"/>
        <v>0</v>
      </c>
      <c r="H102" s="54">
        <f t="shared" si="35"/>
        <v>0</v>
      </c>
      <c r="I102" s="54">
        <f t="shared" si="35"/>
        <v>0</v>
      </c>
    </row>
    <row r="103" spans="2:9" ht="13.5" customHeight="1">
      <c r="B103" s="2"/>
      <c r="C103" s="39"/>
      <c r="D103" s="29"/>
      <c r="E103" s="29"/>
      <c r="F103" s="39"/>
      <c r="G103" s="39"/>
      <c r="H103" s="39"/>
      <c r="I103" s="39"/>
    </row>
    <row r="104" spans="2:9" ht="13.5" customHeight="1">
      <c r="B104" s="51" t="s">
        <v>127</v>
      </c>
      <c r="C104" s="60"/>
      <c r="D104" s="138"/>
      <c r="E104" s="138"/>
      <c r="F104" s="138"/>
      <c r="G104" s="138"/>
      <c r="H104" s="138"/>
      <c r="I104" s="138"/>
    </row>
    <row r="105" spans="2:9" ht="13.5" customHeight="1">
      <c r="B105" s="61"/>
      <c r="C105" s="50"/>
      <c r="D105" s="46"/>
      <c r="E105" s="46"/>
      <c r="F105" s="47">
        <f t="shared" ref="F105:F109" si="36">C105*D105*E105</f>
        <v>0</v>
      </c>
      <c r="G105" s="47"/>
      <c r="H105" s="47"/>
      <c r="I105" s="47">
        <f t="shared" ref="I105:I109" si="37">SUM(F105:H105)</f>
        <v>0</v>
      </c>
    </row>
    <row r="106" spans="2:9" ht="13.5" customHeight="1">
      <c r="B106" s="61"/>
      <c r="C106" s="50"/>
      <c r="D106" s="46"/>
      <c r="E106" s="46"/>
      <c r="F106" s="47">
        <f t="shared" si="36"/>
        <v>0</v>
      </c>
      <c r="G106" s="47"/>
      <c r="H106" s="47"/>
      <c r="I106" s="47">
        <f t="shared" si="37"/>
        <v>0</v>
      </c>
    </row>
    <row r="107" spans="2:9" ht="13.5" customHeight="1">
      <c r="B107" s="61"/>
      <c r="C107" s="50"/>
      <c r="D107" s="46"/>
      <c r="E107" s="46"/>
      <c r="F107" s="47">
        <f t="shared" si="36"/>
        <v>0</v>
      </c>
      <c r="G107" s="47"/>
      <c r="H107" s="47"/>
      <c r="I107" s="47">
        <f t="shared" si="37"/>
        <v>0</v>
      </c>
    </row>
    <row r="108" spans="2:9" ht="13.5" customHeight="1">
      <c r="B108" s="61"/>
      <c r="C108" s="50"/>
      <c r="D108" s="46"/>
      <c r="E108" s="46"/>
      <c r="F108" s="47">
        <f t="shared" si="36"/>
        <v>0</v>
      </c>
      <c r="G108" s="47"/>
      <c r="H108" s="47"/>
      <c r="I108" s="47">
        <f t="shared" si="37"/>
        <v>0</v>
      </c>
    </row>
    <row r="109" spans="2:9" ht="13.5" customHeight="1">
      <c r="B109" s="61"/>
      <c r="C109" s="50"/>
      <c r="D109" s="46"/>
      <c r="E109" s="46"/>
      <c r="F109" s="47">
        <f t="shared" si="36"/>
        <v>0</v>
      </c>
      <c r="G109" s="47"/>
      <c r="H109" s="47"/>
      <c r="I109" s="47">
        <f t="shared" si="37"/>
        <v>0</v>
      </c>
    </row>
    <row r="110" spans="2:9" ht="13.5" customHeight="1">
      <c r="B110" s="51" t="s">
        <v>67</v>
      </c>
      <c r="C110" s="39"/>
      <c r="D110" s="29"/>
      <c r="E110" s="29"/>
      <c r="F110" s="54">
        <f t="shared" ref="F110:I110" si="38">SUM(F105:F109)</f>
        <v>0</v>
      </c>
      <c r="G110" s="54">
        <f t="shared" si="38"/>
        <v>0</v>
      </c>
      <c r="H110" s="54">
        <f t="shared" si="38"/>
        <v>0</v>
      </c>
      <c r="I110" s="54">
        <f t="shared" si="38"/>
        <v>0</v>
      </c>
    </row>
    <row r="111" spans="2:9" ht="13.5" customHeight="1">
      <c r="B111" s="2"/>
      <c r="C111" s="39"/>
      <c r="D111" s="29"/>
      <c r="E111" s="29"/>
      <c r="F111" s="39"/>
      <c r="G111" s="39"/>
      <c r="H111" s="39"/>
      <c r="I111" s="39"/>
    </row>
    <row r="112" spans="2:9" ht="13.5" customHeight="1">
      <c r="B112" s="139" t="s">
        <v>137</v>
      </c>
      <c r="C112" s="60"/>
      <c r="D112" s="138"/>
      <c r="E112" s="138"/>
      <c r="F112" s="138"/>
      <c r="G112" s="138"/>
      <c r="H112" s="138"/>
      <c r="I112" s="138"/>
    </row>
    <row r="113" spans="2:9" ht="13.5" customHeight="1">
      <c r="B113" s="62" t="s">
        <v>138</v>
      </c>
      <c r="C113" s="47">
        <f>(F22+F30+F38+F46+F70+F86+F94)*6%</f>
        <v>0</v>
      </c>
      <c r="D113" s="46">
        <v>1</v>
      </c>
      <c r="E113" s="46">
        <v>1</v>
      </c>
      <c r="F113" s="47">
        <f>D113*E113*C113</f>
        <v>0</v>
      </c>
      <c r="G113" s="63">
        <f>F113*(0/100)</f>
        <v>0</v>
      </c>
      <c r="H113" s="63"/>
      <c r="I113" s="47">
        <f>SUM(F113:H113)</f>
        <v>0</v>
      </c>
    </row>
    <row r="114" spans="2:9" ht="13.5" customHeight="1">
      <c r="B114" s="51" t="s">
        <v>67</v>
      </c>
      <c r="C114" s="39"/>
      <c r="D114" s="29"/>
      <c r="E114" s="29"/>
      <c r="F114" s="54">
        <f t="shared" ref="F114:I114" si="39">SUM(F113)</f>
        <v>0</v>
      </c>
      <c r="G114" s="54">
        <f t="shared" si="39"/>
        <v>0</v>
      </c>
      <c r="H114" s="54">
        <f t="shared" si="39"/>
        <v>0</v>
      </c>
      <c r="I114" s="54">
        <f t="shared" si="39"/>
        <v>0</v>
      </c>
    </row>
    <row r="115" spans="2:9" ht="12.75" customHeight="1">
      <c r="B115" s="2"/>
      <c r="C115" s="39"/>
      <c r="D115" s="29"/>
      <c r="E115" s="29"/>
      <c r="F115" s="39"/>
      <c r="G115" s="39"/>
      <c r="H115" s="39"/>
      <c r="I115" s="39"/>
    </row>
    <row r="116" spans="2:9" ht="12.75" customHeight="1">
      <c r="B116" s="2"/>
      <c r="C116" s="2"/>
      <c r="D116" s="29"/>
      <c r="E116" s="29"/>
      <c r="F116" s="64" t="s">
        <v>139</v>
      </c>
      <c r="G116" s="64" t="s">
        <v>140</v>
      </c>
      <c r="H116" s="64" t="s">
        <v>273</v>
      </c>
      <c r="I116" s="64"/>
    </row>
    <row r="117" spans="2:9" ht="12.75" customHeight="1">
      <c r="B117" s="2"/>
      <c r="C117" s="39"/>
      <c r="D117" s="29"/>
      <c r="E117" s="29"/>
      <c r="F117" s="65">
        <f t="shared" ref="F117:I117" si="40">SUM(F22,F30,F38,F46,F54,F62,F70,F78,F86,F94,F102,F110,F114)</f>
        <v>0</v>
      </c>
      <c r="G117" s="65">
        <f t="shared" si="40"/>
        <v>0</v>
      </c>
      <c r="H117" s="65">
        <f t="shared" si="40"/>
        <v>0</v>
      </c>
      <c r="I117" s="65">
        <f t="shared" si="40"/>
        <v>0</v>
      </c>
    </row>
    <row r="118" spans="2:9" ht="13.5" customHeight="1">
      <c r="B118" s="2"/>
      <c r="C118" s="39"/>
      <c r="D118" s="29"/>
      <c r="E118" s="29"/>
      <c r="F118" s="39"/>
      <c r="G118" s="39"/>
      <c r="H118" s="39"/>
      <c r="I118" s="39"/>
    </row>
    <row r="119" spans="2:9" ht="18.75" customHeight="1">
      <c r="B119" s="143" t="s">
        <v>142</v>
      </c>
      <c r="C119" s="144"/>
      <c r="D119" s="145"/>
      <c r="E119" s="66"/>
      <c r="F119" s="67">
        <f>SUM(F22,F30,F38,F46,G54,F62,F70,F78,F86,F94,F102,F110,F114)</f>
        <v>0</v>
      </c>
      <c r="G119" s="39"/>
      <c r="H119" s="39"/>
      <c r="I119" s="39"/>
    </row>
    <row r="120" spans="2:9" ht="18.75" customHeight="1">
      <c r="B120" s="143" t="s">
        <v>274</v>
      </c>
      <c r="C120" s="144"/>
      <c r="D120" s="145"/>
      <c r="E120" s="66"/>
      <c r="F120" s="67">
        <f>SUM(G22,G30,G38,G46,G54,G62,G70,G78,G86,G94,G102,G110,G114)+SUM(H22,H30,H38,H46,H54,H62,H70,H78,H86,H94,H102,H110,H114)</f>
        <v>0</v>
      </c>
      <c r="G120" s="39"/>
      <c r="H120" s="39"/>
      <c r="I120" s="39"/>
    </row>
    <row r="121" spans="2:9" ht="18.75" customHeight="1">
      <c r="B121" s="143" t="s">
        <v>144</v>
      </c>
      <c r="C121" s="144"/>
      <c r="D121" s="145"/>
      <c r="E121" s="66"/>
      <c r="F121" s="67">
        <f>F119+F120</f>
        <v>0</v>
      </c>
      <c r="G121" s="39"/>
      <c r="H121" s="39"/>
      <c r="I121" s="39"/>
    </row>
    <row r="122" spans="2:9" ht="12.75" customHeight="1">
      <c r="B122" s="2"/>
      <c r="C122" s="39"/>
      <c r="D122" s="29"/>
      <c r="E122" s="29"/>
      <c r="F122" s="39"/>
      <c r="G122" s="39"/>
      <c r="H122" s="39"/>
      <c r="I122" s="39"/>
    </row>
    <row r="123" spans="2:9" ht="12.75" customHeight="1">
      <c r="B123" s="68"/>
      <c r="C123" s="39"/>
      <c r="D123" s="29"/>
      <c r="E123" s="29"/>
      <c r="F123" s="39"/>
      <c r="G123" s="39"/>
      <c r="H123" s="39"/>
      <c r="I123" s="39"/>
    </row>
    <row r="124" spans="2:9" ht="12.75" customHeight="1">
      <c r="B124" s="2"/>
      <c r="C124" s="39"/>
      <c r="D124" s="29"/>
      <c r="E124" s="29"/>
      <c r="F124" s="39"/>
      <c r="G124" s="39"/>
      <c r="H124" s="39"/>
      <c r="I124" s="39"/>
    </row>
    <row r="125" spans="2:9" ht="12.75" customHeight="1">
      <c r="B125" s="573"/>
      <c r="C125" s="601"/>
      <c r="D125" s="601"/>
      <c r="E125" s="601"/>
      <c r="F125" s="601"/>
      <c r="G125" s="601"/>
      <c r="H125" s="601"/>
      <c r="I125" s="601"/>
    </row>
    <row r="126" spans="2:9" ht="17.45">
      <c r="B126" s="146" t="s">
        <v>275</v>
      </c>
      <c r="C126" s="147"/>
      <c r="D126" s="148"/>
      <c r="E126" s="69"/>
      <c r="F126" s="70">
        <f>F121</f>
        <v>0</v>
      </c>
      <c r="G126" s="39"/>
      <c r="H126" s="39"/>
      <c r="I126" s="39"/>
    </row>
    <row r="127" spans="2:9" ht="17.45">
      <c r="B127" s="149" t="s">
        <v>276</v>
      </c>
      <c r="C127" s="147"/>
      <c r="D127" s="148"/>
      <c r="E127" s="69"/>
      <c r="F127" s="70">
        <v>0</v>
      </c>
      <c r="G127" s="39"/>
      <c r="H127" s="39"/>
      <c r="I127" s="39"/>
    </row>
    <row r="128" spans="2:9" ht="17.45">
      <c r="B128" s="149" t="s">
        <v>277</v>
      </c>
      <c r="C128" s="147"/>
      <c r="D128" s="148"/>
      <c r="E128" s="69"/>
      <c r="F128" s="70">
        <f>F127-F126</f>
        <v>0</v>
      </c>
      <c r="G128" s="39"/>
      <c r="H128" s="39"/>
      <c r="I128" s="39"/>
    </row>
  </sheetData>
  <mergeCells count="4">
    <mergeCell ref="A13:A14"/>
    <mergeCell ref="B13:B14"/>
    <mergeCell ref="I13:I14"/>
    <mergeCell ref="B125:I12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1"/>
  <sheetViews>
    <sheetView workbookViewId="0">
      <selection activeCell="W36" activeCellId="1" sqref="V3 W36"/>
    </sheetView>
  </sheetViews>
  <sheetFormatPr defaultColWidth="14.42578125" defaultRowHeight="15" customHeight="1"/>
  <cols>
    <col min="1" max="1" width="8.7109375" customWidth="1"/>
    <col min="2" max="2" width="24.140625" customWidth="1"/>
    <col min="3" max="3" width="3.85546875" customWidth="1"/>
    <col min="4" max="4" width="7.7109375" customWidth="1"/>
    <col min="5" max="5" width="8.85546875" customWidth="1"/>
    <col min="6" max="6" width="13.5703125" customWidth="1"/>
    <col min="7" max="8" width="11.42578125" customWidth="1"/>
    <col min="9" max="9" width="13.5703125" customWidth="1"/>
    <col min="10" max="10" width="8.7109375" customWidth="1"/>
    <col min="11" max="11" width="21" customWidth="1"/>
    <col min="12" max="13" width="20.85546875" customWidth="1"/>
    <col min="14" max="14" width="16.85546875" customWidth="1"/>
    <col min="15" max="28" width="10" customWidth="1"/>
  </cols>
  <sheetData>
    <row r="2" spans="1:13" ht="15" customHeight="1">
      <c r="A2" s="586" t="s">
        <v>278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3"/>
    </row>
    <row r="3" spans="1:13" ht="13.9">
      <c r="A3" s="583"/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</row>
    <row r="4" spans="1:13" ht="13.9">
      <c r="A4" s="587" t="s">
        <v>279</v>
      </c>
      <c r="B4" s="604"/>
      <c r="C4" s="588"/>
      <c r="D4" s="605"/>
      <c r="E4" s="605"/>
      <c r="F4" s="605"/>
      <c r="G4" s="605"/>
      <c r="H4" s="605"/>
      <c r="I4" s="605"/>
      <c r="J4" s="605"/>
      <c r="K4" s="605"/>
      <c r="L4" s="605"/>
      <c r="M4" s="606"/>
    </row>
    <row r="5" spans="1:13" ht="13.9">
      <c r="A5" s="575" t="s">
        <v>280</v>
      </c>
      <c r="B5" s="607"/>
      <c r="C5" s="589"/>
      <c r="D5" s="608"/>
      <c r="E5" s="608"/>
      <c r="F5" s="608"/>
      <c r="G5" s="608"/>
      <c r="H5" s="608"/>
      <c r="I5" s="608"/>
      <c r="J5" s="608"/>
      <c r="K5" s="608"/>
      <c r="L5" s="608"/>
      <c r="M5" s="609"/>
    </row>
    <row r="6" spans="1:13" ht="13.9">
      <c r="A6" s="581" t="s">
        <v>281</v>
      </c>
      <c r="B6" s="610"/>
      <c r="C6" s="582"/>
      <c r="D6" s="611"/>
      <c r="E6" s="611"/>
      <c r="F6" s="611"/>
      <c r="G6" s="611"/>
      <c r="H6" s="611"/>
      <c r="I6" s="611"/>
      <c r="J6" s="611"/>
      <c r="K6" s="611"/>
      <c r="L6" s="611"/>
      <c r="M6" s="612"/>
    </row>
    <row r="7" spans="1:13" ht="13.9">
      <c r="A7" s="583"/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</row>
    <row r="8" spans="1:13" ht="14.45">
      <c r="A8" s="584" t="s">
        <v>282</v>
      </c>
      <c r="B8" s="604"/>
      <c r="C8" s="72"/>
      <c r="D8" s="585" t="s">
        <v>283</v>
      </c>
      <c r="E8" s="613"/>
      <c r="F8" s="604"/>
      <c r="G8" s="72"/>
      <c r="H8" s="585" t="s">
        <v>284</v>
      </c>
      <c r="I8" s="613"/>
      <c r="J8" s="604"/>
      <c r="K8" s="73" t="s">
        <v>285</v>
      </c>
      <c r="L8" s="73" t="s">
        <v>286</v>
      </c>
      <c r="M8" s="74" t="s">
        <v>287</v>
      </c>
    </row>
    <row r="9" spans="1:13" ht="14.45">
      <c r="A9" s="575" t="s">
        <v>288</v>
      </c>
      <c r="B9" s="607"/>
      <c r="C9" s="75"/>
      <c r="D9" s="579"/>
      <c r="E9" s="614"/>
      <c r="F9" s="607"/>
      <c r="G9" s="75"/>
      <c r="H9" s="579"/>
      <c r="I9" s="614"/>
      <c r="J9" s="607"/>
      <c r="K9" s="76">
        <f t="shared" ref="K9:K23" si="0">D9-H9</f>
        <v>0</v>
      </c>
      <c r="L9" s="76">
        <f t="shared" ref="L9:L23" si="1">H9-D9/1</f>
        <v>0</v>
      </c>
      <c r="M9" s="77"/>
    </row>
    <row r="10" spans="1:13" ht="14.45">
      <c r="A10" s="575" t="s">
        <v>289</v>
      </c>
      <c r="B10" s="607"/>
      <c r="C10" s="75"/>
      <c r="D10" s="580"/>
      <c r="E10" s="614"/>
      <c r="F10" s="607"/>
      <c r="G10" s="75"/>
      <c r="H10" s="580"/>
      <c r="I10" s="614"/>
      <c r="J10" s="607"/>
      <c r="K10" s="76">
        <f t="shared" si="0"/>
        <v>0</v>
      </c>
      <c r="L10" s="76">
        <f t="shared" si="1"/>
        <v>0</v>
      </c>
      <c r="M10" s="78"/>
    </row>
    <row r="11" spans="1:13" ht="14.45">
      <c r="A11" s="575" t="s">
        <v>290</v>
      </c>
      <c r="B11" s="607"/>
      <c r="C11" s="75"/>
      <c r="D11" s="578"/>
      <c r="E11" s="614"/>
      <c r="F11" s="607"/>
      <c r="G11" s="75"/>
      <c r="H11" s="578"/>
      <c r="I11" s="614"/>
      <c r="J11" s="607"/>
      <c r="K11" s="76">
        <f t="shared" si="0"/>
        <v>0</v>
      </c>
      <c r="L11" s="76">
        <f t="shared" si="1"/>
        <v>0</v>
      </c>
      <c r="M11" s="78"/>
    </row>
    <row r="12" spans="1:13" ht="14.45">
      <c r="A12" s="575" t="s">
        <v>291</v>
      </c>
      <c r="B12" s="607"/>
      <c r="C12" s="75"/>
      <c r="D12" s="578"/>
      <c r="E12" s="614"/>
      <c r="F12" s="607"/>
      <c r="G12" s="75"/>
      <c r="H12" s="578"/>
      <c r="I12" s="614"/>
      <c r="J12" s="607"/>
      <c r="K12" s="76">
        <f t="shared" si="0"/>
        <v>0</v>
      </c>
      <c r="L12" s="76">
        <f t="shared" si="1"/>
        <v>0</v>
      </c>
      <c r="M12" s="79"/>
    </row>
    <row r="13" spans="1:13" ht="14.45">
      <c r="A13" s="574" t="s">
        <v>292</v>
      </c>
      <c r="B13" s="607"/>
      <c r="C13" s="75"/>
      <c r="D13" s="578"/>
      <c r="E13" s="614"/>
      <c r="F13" s="607"/>
      <c r="G13" s="75"/>
      <c r="H13" s="578"/>
      <c r="I13" s="614"/>
      <c r="J13" s="607"/>
      <c r="K13" s="76">
        <f t="shared" si="0"/>
        <v>0</v>
      </c>
      <c r="L13" s="76">
        <f t="shared" si="1"/>
        <v>0</v>
      </c>
      <c r="M13" s="79"/>
    </row>
    <row r="14" spans="1:13" ht="14.45">
      <c r="A14" s="574" t="s">
        <v>293</v>
      </c>
      <c r="B14" s="607"/>
      <c r="C14" s="75"/>
      <c r="D14" s="578"/>
      <c r="E14" s="614"/>
      <c r="F14" s="607"/>
      <c r="G14" s="75"/>
      <c r="H14" s="578"/>
      <c r="I14" s="614"/>
      <c r="J14" s="607"/>
      <c r="K14" s="76">
        <f t="shared" si="0"/>
        <v>0</v>
      </c>
      <c r="L14" s="76">
        <f t="shared" si="1"/>
        <v>0</v>
      </c>
      <c r="M14" s="79"/>
    </row>
    <row r="15" spans="1:13" ht="14.45">
      <c r="A15" s="574" t="s">
        <v>294</v>
      </c>
      <c r="B15" s="607"/>
      <c r="C15" s="75"/>
      <c r="D15" s="578"/>
      <c r="E15" s="614"/>
      <c r="F15" s="607"/>
      <c r="G15" s="75"/>
      <c r="H15" s="578"/>
      <c r="I15" s="614"/>
      <c r="J15" s="607"/>
      <c r="K15" s="76">
        <f t="shared" si="0"/>
        <v>0</v>
      </c>
      <c r="L15" s="76">
        <f t="shared" si="1"/>
        <v>0</v>
      </c>
      <c r="M15" s="79"/>
    </row>
    <row r="16" spans="1:13" ht="14.45">
      <c r="A16" s="574" t="s">
        <v>295</v>
      </c>
      <c r="B16" s="607"/>
      <c r="C16" s="75"/>
      <c r="D16" s="578"/>
      <c r="E16" s="614"/>
      <c r="F16" s="607"/>
      <c r="G16" s="75"/>
      <c r="H16" s="578"/>
      <c r="I16" s="614"/>
      <c r="J16" s="607"/>
      <c r="K16" s="76">
        <f t="shared" si="0"/>
        <v>0</v>
      </c>
      <c r="L16" s="76">
        <f t="shared" si="1"/>
        <v>0</v>
      </c>
      <c r="M16" s="79"/>
    </row>
    <row r="17" spans="1:13" ht="14.45">
      <c r="A17" s="575" t="s">
        <v>296</v>
      </c>
      <c r="B17" s="607"/>
      <c r="C17" s="75"/>
      <c r="D17" s="578"/>
      <c r="E17" s="614"/>
      <c r="F17" s="607"/>
      <c r="G17" s="75"/>
      <c r="H17" s="578"/>
      <c r="I17" s="614"/>
      <c r="J17" s="607"/>
      <c r="K17" s="76">
        <f t="shared" si="0"/>
        <v>0</v>
      </c>
      <c r="L17" s="76">
        <f t="shared" si="1"/>
        <v>0</v>
      </c>
      <c r="M17" s="79"/>
    </row>
    <row r="18" spans="1:13" ht="14.45">
      <c r="A18" s="574" t="s">
        <v>297</v>
      </c>
      <c r="B18" s="607"/>
      <c r="C18" s="75"/>
      <c r="D18" s="578"/>
      <c r="E18" s="614"/>
      <c r="F18" s="607"/>
      <c r="G18" s="75"/>
      <c r="H18" s="578"/>
      <c r="I18" s="614"/>
      <c r="J18" s="607"/>
      <c r="K18" s="76">
        <f t="shared" si="0"/>
        <v>0</v>
      </c>
      <c r="L18" s="76">
        <f t="shared" si="1"/>
        <v>0</v>
      </c>
      <c r="M18" s="79"/>
    </row>
    <row r="19" spans="1:13" ht="14.45">
      <c r="A19" s="574" t="s">
        <v>298</v>
      </c>
      <c r="B19" s="607"/>
      <c r="C19" s="75"/>
      <c r="D19" s="578"/>
      <c r="E19" s="614"/>
      <c r="F19" s="607"/>
      <c r="G19" s="75"/>
      <c r="H19" s="578"/>
      <c r="I19" s="614"/>
      <c r="J19" s="607"/>
      <c r="K19" s="76">
        <f t="shared" si="0"/>
        <v>0</v>
      </c>
      <c r="L19" s="76">
        <f t="shared" si="1"/>
        <v>0</v>
      </c>
      <c r="M19" s="79"/>
    </row>
    <row r="20" spans="1:13" ht="14.45">
      <c r="A20" s="574" t="s">
        <v>299</v>
      </c>
      <c r="B20" s="607"/>
      <c r="C20" s="75"/>
      <c r="D20" s="578"/>
      <c r="E20" s="614"/>
      <c r="F20" s="607"/>
      <c r="G20" s="75"/>
      <c r="H20" s="578"/>
      <c r="I20" s="614"/>
      <c r="J20" s="607"/>
      <c r="K20" s="76">
        <f t="shared" si="0"/>
        <v>0</v>
      </c>
      <c r="L20" s="76">
        <f t="shared" si="1"/>
        <v>0</v>
      </c>
      <c r="M20" s="78"/>
    </row>
    <row r="21" spans="1:13" ht="14.45">
      <c r="A21" s="575" t="s">
        <v>300</v>
      </c>
      <c r="B21" s="607"/>
      <c r="C21" s="75"/>
      <c r="D21" s="578"/>
      <c r="E21" s="614"/>
      <c r="F21" s="607"/>
      <c r="G21" s="75"/>
      <c r="H21" s="590"/>
      <c r="I21" s="614"/>
      <c r="J21" s="607"/>
      <c r="K21" s="76">
        <f t="shared" si="0"/>
        <v>0</v>
      </c>
      <c r="L21" s="76">
        <f t="shared" si="1"/>
        <v>0</v>
      </c>
      <c r="M21" s="80"/>
    </row>
    <row r="22" spans="1:13" ht="14.45">
      <c r="A22" s="574" t="s">
        <v>301</v>
      </c>
      <c r="B22" s="607"/>
      <c r="C22" s="75"/>
      <c r="D22" s="578"/>
      <c r="E22" s="614"/>
      <c r="F22" s="607"/>
      <c r="G22" s="75"/>
      <c r="H22" s="578"/>
      <c r="I22" s="614"/>
      <c r="J22" s="607"/>
      <c r="K22" s="76">
        <f t="shared" si="0"/>
        <v>0</v>
      </c>
      <c r="L22" s="76">
        <f t="shared" si="1"/>
        <v>0</v>
      </c>
      <c r="M22" s="79"/>
    </row>
    <row r="23" spans="1:13" ht="14.45">
      <c r="A23" s="575" t="s">
        <v>302</v>
      </c>
      <c r="B23" s="607"/>
      <c r="C23" s="75"/>
      <c r="D23" s="578"/>
      <c r="E23" s="614"/>
      <c r="F23" s="607"/>
      <c r="G23" s="75"/>
      <c r="H23" s="578"/>
      <c r="I23" s="614"/>
      <c r="J23" s="607"/>
      <c r="K23" s="76">
        <f t="shared" si="0"/>
        <v>0</v>
      </c>
      <c r="L23" s="76">
        <f t="shared" si="1"/>
        <v>0</v>
      </c>
      <c r="M23" s="78"/>
    </row>
    <row r="24" spans="1:13" ht="15.6">
      <c r="A24" s="576" t="s">
        <v>303</v>
      </c>
      <c r="B24" s="610"/>
      <c r="C24" s="81"/>
      <c r="D24" s="82"/>
      <c r="E24" s="83"/>
      <c r="F24" s="83"/>
      <c r="G24" s="83"/>
      <c r="H24" s="83"/>
      <c r="I24" s="83"/>
      <c r="J24" s="83"/>
      <c r="K24" s="83">
        <f>H23-D23</f>
        <v>0</v>
      </c>
      <c r="L24" s="83">
        <f>H23-D23/1</f>
        <v>0</v>
      </c>
      <c r="M24" s="84"/>
    </row>
    <row r="25" spans="1:13" ht="13.9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85" t="s">
        <v>304</v>
      </c>
      <c r="M25" s="71"/>
    </row>
    <row r="26" spans="1:13" ht="13.9">
      <c r="A26" s="577" t="s">
        <v>305</v>
      </c>
      <c r="B26" s="614"/>
      <c r="C26" s="614"/>
      <c r="D26" s="614"/>
      <c r="E26" s="607"/>
      <c r="F26" s="150" t="s">
        <v>306</v>
      </c>
      <c r="G26" s="71"/>
      <c r="H26" s="71"/>
      <c r="I26" s="71"/>
      <c r="J26" s="71"/>
      <c r="K26" s="71"/>
      <c r="L26" s="71"/>
      <c r="M26" s="71"/>
    </row>
    <row r="27" spans="1:13" ht="13.9">
      <c r="A27" s="615" t="s">
        <v>307</v>
      </c>
      <c r="B27" s="614"/>
      <c r="C27" s="614"/>
      <c r="D27" s="614"/>
      <c r="E27" s="607"/>
      <c r="F27" s="86"/>
      <c r="G27" s="71"/>
      <c r="H27" s="71"/>
      <c r="I27" s="71"/>
      <c r="J27" s="71"/>
      <c r="K27" s="71"/>
      <c r="L27" s="71"/>
      <c r="M27" s="71"/>
    </row>
    <row r="28" spans="1:13" ht="13.9">
      <c r="A28" s="615" t="s">
        <v>308</v>
      </c>
      <c r="B28" s="614"/>
      <c r="C28" s="614"/>
      <c r="D28" s="614"/>
      <c r="E28" s="607"/>
      <c r="F28" s="86"/>
      <c r="G28" s="71"/>
      <c r="H28" s="71"/>
      <c r="I28" s="71"/>
      <c r="J28" s="71"/>
      <c r="K28" s="71"/>
      <c r="L28" s="71"/>
      <c r="M28" s="71"/>
    </row>
    <row r="29" spans="1:13" ht="13.9">
      <c r="A29" s="615" t="s">
        <v>309</v>
      </c>
      <c r="B29" s="614"/>
      <c r="C29" s="614"/>
      <c r="D29" s="614"/>
      <c r="E29" s="607"/>
      <c r="F29" s="86"/>
      <c r="G29" s="71"/>
      <c r="H29" s="71"/>
      <c r="I29" s="71"/>
      <c r="J29" s="71"/>
      <c r="K29" s="71"/>
      <c r="L29" s="71"/>
      <c r="M29" s="71"/>
    </row>
    <row r="30" spans="1:13" ht="13.9">
      <c r="A30" s="615" t="s">
        <v>310</v>
      </c>
      <c r="B30" s="614"/>
      <c r="C30" s="614"/>
      <c r="D30" s="614"/>
      <c r="E30" s="607"/>
      <c r="F30" s="86"/>
      <c r="G30" s="71"/>
      <c r="H30" s="71"/>
      <c r="I30" s="71"/>
      <c r="J30" s="71"/>
      <c r="K30" s="71"/>
      <c r="L30" s="71"/>
      <c r="M30" s="71"/>
    </row>
    <row r="31" spans="1:13" ht="13.9">
      <c r="A31" s="615" t="s">
        <v>311</v>
      </c>
      <c r="B31" s="614"/>
      <c r="C31" s="614"/>
      <c r="D31" s="614"/>
      <c r="E31" s="607"/>
      <c r="F31" s="86"/>
      <c r="G31" s="71"/>
      <c r="H31" s="71"/>
      <c r="I31" s="71"/>
      <c r="J31" s="71"/>
      <c r="K31" s="71"/>
      <c r="L31" s="71"/>
      <c r="M31" s="71"/>
    </row>
  </sheetData>
  <mergeCells count="64">
    <mergeCell ref="H20:J20"/>
    <mergeCell ref="H21:J21"/>
    <mergeCell ref="H13:J13"/>
    <mergeCell ref="H14:J14"/>
    <mergeCell ref="H15:J15"/>
    <mergeCell ref="H16:J16"/>
    <mergeCell ref="H17:J17"/>
    <mergeCell ref="H18:J18"/>
    <mergeCell ref="H19:J19"/>
    <mergeCell ref="A2:M2"/>
    <mergeCell ref="A3:M3"/>
    <mergeCell ref="A4:B4"/>
    <mergeCell ref="C4:M4"/>
    <mergeCell ref="A5:B5"/>
    <mergeCell ref="C5:M5"/>
    <mergeCell ref="A6:B6"/>
    <mergeCell ref="C6:M6"/>
    <mergeCell ref="A7:M7"/>
    <mergeCell ref="A8:B8"/>
    <mergeCell ref="D8:F8"/>
    <mergeCell ref="H8:J8"/>
    <mergeCell ref="A13:B13"/>
    <mergeCell ref="A14:B14"/>
    <mergeCell ref="A15:B15"/>
    <mergeCell ref="D9:F9"/>
    <mergeCell ref="H9:J9"/>
    <mergeCell ref="A9:B9"/>
    <mergeCell ref="A10:B10"/>
    <mergeCell ref="D10:F10"/>
    <mergeCell ref="H10:J10"/>
    <mergeCell ref="H22:J22"/>
    <mergeCell ref="D23:F23"/>
    <mergeCell ref="H23:J23"/>
    <mergeCell ref="A11:B11"/>
    <mergeCell ref="H11:J11"/>
    <mergeCell ref="H12:J12"/>
    <mergeCell ref="D18:F18"/>
    <mergeCell ref="D19:F19"/>
    <mergeCell ref="D11:F11"/>
    <mergeCell ref="D12:F12"/>
    <mergeCell ref="D13:F13"/>
    <mergeCell ref="D14:F14"/>
    <mergeCell ref="D15:F15"/>
    <mergeCell ref="D16:F16"/>
    <mergeCell ref="D17:F17"/>
    <mergeCell ref="A12:B12"/>
    <mergeCell ref="A16:B16"/>
    <mergeCell ref="A17:B17"/>
    <mergeCell ref="A18:B18"/>
    <mergeCell ref="A27:E27"/>
    <mergeCell ref="A28:E28"/>
    <mergeCell ref="D20:F20"/>
    <mergeCell ref="D21:F21"/>
    <mergeCell ref="D22:F22"/>
    <mergeCell ref="A29:E29"/>
    <mergeCell ref="A30:E30"/>
    <mergeCell ref="A31:E31"/>
    <mergeCell ref="A19:B19"/>
    <mergeCell ref="A20:B20"/>
    <mergeCell ref="A21:B21"/>
    <mergeCell ref="A22:B22"/>
    <mergeCell ref="A23:B23"/>
    <mergeCell ref="A24:B24"/>
    <mergeCell ref="A26:E2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Aguilar</dc:creator>
  <cp:keywords/>
  <dc:description/>
  <cp:lastModifiedBy/>
  <cp:revision/>
  <dcterms:created xsi:type="dcterms:W3CDTF">2011-03-11T01:03:51Z</dcterms:created>
  <dcterms:modified xsi:type="dcterms:W3CDTF">2026-09-01T22:44:55Z</dcterms:modified>
  <cp:category/>
  <cp:contentStatus/>
</cp:coreProperties>
</file>